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1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katinvestimentos-my.sharepoint.com/personal/guilherme_ferracini_katinvest_com_br/Documents/"/>
    </mc:Choice>
  </mc:AlternateContent>
  <xr:revisionPtr revIDLastSave="0" documentId="8_{06F88452-8C6A-4A67-81F0-1CCE83F7A876}" xr6:coauthVersionLast="47" xr6:coauthVersionMax="47" xr10:uidLastSave="{00000000-0000-0000-0000-000000000000}"/>
  <bookViews>
    <workbookView xWindow="-110" yWindow="-110" windowWidth="19420" windowHeight="11020" tabRatio="0" firstSheet="2" activeTab="2" xr2:uid="{00000000-000D-0000-FFFF-FFFF00000000}"/>
  </bookViews>
  <sheets>
    <sheet name="Dados Historicos" sheetId="15" state="hidden" r:id="rId1"/>
    <sheet name="INPUTS" sheetId="7" r:id="rId2"/>
    <sheet name="PAINEL" sheetId="3" r:id="rId3"/>
    <sheet name="Desafio do 1 centavo" sheetId="16" r:id="rId4"/>
    <sheet name="BANCO DE DADOS" sheetId="5" state="hidden" r:id="rId5"/>
    <sheet name="ANEXO DE APOIO" sheetId="6" state="hidden" r:id="rId6"/>
  </sheets>
  <externalReferences>
    <externalReference r:id="rId7"/>
    <externalReference r:id="rId8"/>
  </externalReferences>
  <definedNames>
    <definedName name="aloc_1994">'[1]Otimização 1994'!$C$5:$C$8</definedName>
    <definedName name="aloc_1999">'[1]Otimização 1999'!$C$5:$C$9</definedName>
    <definedName name="Aloc_2006">'[1]Otimização 2006'!$C$5:$C$16</definedName>
    <definedName name="Aloc_2008">'[1]Otimização 2008'!$C$5:$C$21</definedName>
    <definedName name="Aportes">'BANCO DE DADOS'!$AF$27</definedName>
    <definedName name="Capital_Inicial">'BANCO DE DADOS'!$AD$26</definedName>
    <definedName name="Crescimento_Salário">'BANCO DE DADOS'!$AF$35</definedName>
    <definedName name="Data_Anual">'BANCO DE DADOS'!$X$5:OFFSET('BANCO DE DADOS'!$X$5,'BANCO DE DADOS'!$AC$6,0)</definedName>
    <definedName name="Data_Anual_2">#REF!:OFFSET(#REF!,#REF!,0)</definedName>
    <definedName name="Data_Anual_3">#REF!:OFFSET(#REF!,#REF!,0)</definedName>
    <definedName name="Data_Mensal">'BANCO DE DADOS'!$U$5:OFFSET('BANCO DE DADOS'!$U$5,'BANCO DE DADOS'!$AC$4,0)</definedName>
    <definedName name="Inflação">'BANCO DE DADOS'!$AF$30</definedName>
    <definedName name="Mês_Atual">'BANCO DE DADOS'!$AF$4</definedName>
    <definedName name="Mês_Atual_2" localSheetId="4">'BANCO DE DADOS'!$AF$4</definedName>
    <definedName name="Patrimônio_Anual">'BANCO DE DADOS'!$V$5:OFFSET('BANCO DE DADOS'!$V$5,'BANCO DE DADOS'!$AC$6,0)</definedName>
    <definedName name="Patrimônio_Anual_2">#REF!:OFFSET(#REF!,#REF!,0)</definedName>
    <definedName name="Patrimônio_Anual_3">#REF!:OFFSET(#REF!,#REF!,0)</definedName>
    <definedName name="Período">'BANCO DE DADOS'!$AF$29</definedName>
    <definedName name="RentM">IFERROR((INDEX(#REF!,MATCH(#REF!,#REF!,0),MATCH(#REF!,#REF!,0))+INDEX(#REF!,MATCH(#REF!,#REF!,0),MATCH(#REF!,#REF!,0)))/INDEX(#REF!,MATCH(#REF!,#REF!,0)-1,MATCH(#REF!,#REF!,0))-1,"-")</definedName>
    <definedName name="Retorno_1994">'[1]Otimização 1994'!$D$9</definedName>
    <definedName name="Retorno_1999">'[1]Otimização 1999'!$D$10</definedName>
    <definedName name="Retorno_2006">'[1]Otimização 2006'!$H$17</definedName>
    <definedName name="Retorno_2008">'[1]Otimização 2008'!$H$22</definedName>
    <definedName name="Retorno_CDI">#REF!</definedName>
    <definedName name="Retorno_CSHG">#REF!</definedName>
    <definedName name="Retorno_Eagle">#REF!</definedName>
    <definedName name="Retorno_Gap">#REF!</definedName>
    <definedName name="Retorno_Gavea">#REF!</definedName>
    <definedName name="Risco_1994">'[1]Otimização 1994'!$E$9</definedName>
    <definedName name="Risco_1999">'[1]Otimização 1999'!$E$10</definedName>
    <definedName name="Risco_2006">'[1]Otimização 2006'!$I$17</definedName>
    <definedName name="Risco_2008">'[1]Otimização 2008'!$I$22</definedName>
    <definedName name="Risco_CDI">#REF!</definedName>
    <definedName name="Risco_CSHG">#REF!</definedName>
    <definedName name="Risco_Eagle">#REF!</definedName>
    <definedName name="Risco_Gap">#REF!</definedName>
    <definedName name="Risco_Gavea">#REF!</definedName>
    <definedName name="Taxa">'BANCO DE DADOS'!$AF$28</definedName>
    <definedName name="Valor_Presente">'BANCO DE DADOS'!$R$5:OFFSET('BANCO DE DADOS'!$R$5,'BANCO DE DADOS'!$AC$4,0)</definedName>
    <definedName name="Valor_Total">[2]Calc!$Q$5:OFFSET([2]Calc!$Q$5,[2]Calc!$AC$4,0)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6" l="1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AE36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K47" i="5"/>
  <c r="AK48" i="5"/>
  <c r="AK49" i="5"/>
  <c r="AK50" i="5"/>
  <c r="AK51" i="5"/>
  <c r="AK52" i="5"/>
  <c r="AK53" i="5"/>
  <c r="AK54" i="5"/>
  <c r="AK55" i="5"/>
  <c r="AK56" i="5"/>
  <c r="AK57" i="5"/>
  <c r="AK58" i="5"/>
  <c r="AK59" i="5"/>
  <c r="AK60" i="5"/>
  <c r="AK61" i="5"/>
  <c r="AK62" i="5"/>
  <c r="AK63" i="5"/>
  <c r="AK64" i="5"/>
  <c r="AK65" i="5"/>
  <c r="AK66" i="5"/>
  <c r="AK67" i="5"/>
  <c r="AK68" i="5"/>
  <c r="AK69" i="5"/>
  <c r="AK70" i="5"/>
  <c r="AK71" i="5"/>
  <c r="AK72" i="5"/>
  <c r="AK73" i="5"/>
  <c r="AK74" i="5"/>
  <c r="AK75" i="5"/>
  <c r="AK76" i="5"/>
  <c r="AK77" i="5"/>
  <c r="AK21" i="5"/>
  <c r="J5" i="6"/>
  <c r="J6" i="6"/>
  <c r="J7" i="6"/>
  <c r="J8" i="6"/>
  <c r="J9" i="6"/>
  <c r="J10" i="6"/>
  <c r="J11" i="6"/>
  <c r="J12" i="6"/>
  <c r="J13" i="6"/>
  <c r="J14" i="6"/>
  <c r="L21" i="3"/>
  <c r="L22" i="3"/>
  <c r="L23" i="3"/>
  <c r="L24" i="3"/>
  <c r="L25" i="3"/>
  <c r="L26" i="3"/>
  <c r="L27" i="3"/>
  <c r="L28" i="3"/>
  <c r="L29" i="3"/>
  <c r="L20" i="3"/>
  <c r="L5" i="3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" i="5"/>
  <c r="AF4" i="5"/>
  <c r="U5" i="5" s="1"/>
  <c r="U6" i="5" s="1"/>
  <c r="U7" i="5" s="1"/>
  <c r="U8" i="5" s="1"/>
  <c r="U9" i="5" s="1"/>
  <c r="U10" i="5" s="1"/>
  <c r="U11" i="5" s="1"/>
  <c r="U12" i="5" s="1"/>
  <c r="U13" i="5" s="1"/>
  <c r="U14" i="5" s="1"/>
  <c r="U15" i="5" s="1"/>
  <c r="U16" i="5" s="1"/>
  <c r="U17" i="5" s="1"/>
  <c r="U18" i="5" s="1"/>
  <c r="U19" i="5" s="1"/>
  <c r="U20" i="5" s="1"/>
  <c r="U21" i="5" s="1"/>
  <c r="U22" i="5" s="1"/>
  <c r="U23" i="5" s="1"/>
  <c r="U24" i="5" s="1"/>
  <c r="U25" i="5" s="1"/>
  <c r="U26" i="5" s="1"/>
  <c r="U27" i="5" s="1"/>
  <c r="U28" i="5" s="1"/>
  <c r="U29" i="5" s="1"/>
  <c r="U30" i="5" s="1"/>
  <c r="U31" i="5" s="1"/>
  <c r="U32" i="5" s="1"/>
  <c r="U33" i="5" s="1"/>
  <c r="U34" i="5" s="1"/>
  <c r="U35" i="5" s="1"/>
  <c r="U36" i="5" s="1"/>
  <c r="U37" i="5" s="1"/>
  <c r="U38" i="5" s="1"/>
  <c r="U39" i="5" s="1"/>
  <c r="U40" i="5" s="1"/>
  <c r="U41" i="5" s="1"/>
  <c r="U42" i="5" s="1"/>
  <c r="U43" i="5" s="1"/>
  <c r="U44" i="5" s="1"/>
  <c r="U45" i="5" s="1"/>
  <c r="U46" i="5" s="1"/>
  <c r="U47" i="5" s="1"/>
  <c r="U48" i="5" s="1"/>
  <c r="U49" i="5" s="1"/>
  <c r="U50" i="5" s="1"/>
  <c r="U51" i="5" s="1"/>
  <c r="U52" i="5" s="1"/>
  <c r="U53" i="5" s="1"/>
  <c r="U54" i="5" s="1"/>
  <c r="U55" i="5" s="1"/>
  <c r="U56" i="5" s="1"/>
  <c r="U57" i="5" s="1"/>
  <c r="U58" i="5" s="1"/>
  <c r="U59" i="5" s="1"/>
  <c r="U60" i="5" s="1"/>
  <c r="U61" i="5" s="1"/>
  <c r="U62" i="5" s="1"/>
  <c r="U63" i="5" s="1"/>
  <c r="U64" i="5" s="1"/>
  <c r="AB40" i="5"/>
  <c r="AB46" i="5"/>
  <c r="AB47" i="5"/>
  <c r="AB48" i="5"/>
  <c r="AB49" i="5"/>
  <c r="AB45" i="5"/>
  <c r="AB42" i="5"/>
  <c r="AB43" i="5"/>
  <c r="AB44" i="5"/>
  <c r="AB41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5" i="5"/>
  <c r="AG35" i="5"/>
  <c r="AD36" i="5"/>
  <c r="AF36" i="5" s="1"/>
  <c r="AG11" i="5" s="1"/>
  <c r="AD34" i="5"/>
  <c r="AE34" i="5" s="1"/>
  <c r="AG9" i="5" s="1"/>
  <c r="AD32" i="5"/>
  <c r="AE32" i="5" s="1"/>
  <c r="AG7" i="5" s="1"/>
  <c r="AD33" i="5"/>
  <c r="AE33" i="5" s="1"/>
  <c r="AD31" i="5"/>
  <c r="AE31" i="5" s="1"/>
  <c r="AD35" i="5"/>
  <c r="AF35" i="5" s="1"/>
  <c r="L16" i="7"/>
  <c r="L13" i="7"/>
  <c r="L10" i="7"/>
  <c r="L7" i="7"/>
  <c r="L4" i="7"/>
  <c r="AE30" i="5"/>
  <c r="AG30" i="5" s="1"/>
  <c r="AE29" i="5"/>
  <c r="AG29" i="5" s="1"/>
  <c r="AE28" i="5"/>
  <c r="AG28" i="5" s="1"/>
  <c r="AE27" i="5"/>
  <c r="AG27" i="5" s="1"/>
  <c r="AD30" i="5"/>
  <c r="AF30" i="5" s="1"/>
  <c r="AD29" i="5"/>
  <c r="B4" i="3" s="1"/>
  <c r="AD27" i="5"/>
  <c r="AD26" i="5"/>
  <c r="B27" i="6"/>
  <c r="T5" i="5"/>
  <c r="C6" i="5"/>
  <c r="AD28" i="5"/>
  <c r="AF29" i="5" l="1"/>
  <c r="AA18" i="5" s="1"/>
  <c r="AB18" i="5" s="1"/>
  <c r="AF27" i="5"/>
  <c r="E5" i="5" s="1"/>
  <c r="AG13" i="5"/>
  <c r="AF28" i="5"/>
  <c r="H5" i="5" s="1"/>
  <c r="I5" i="5" s="1"/>
  <c r="B5" i="5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469" i="5" s="1"/>
  <c r="B470" i="5" s="1"/>
  <c r="B471" i="5" s="1"/>
  <c r="B472" i="5" s="1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B495" i="5" s="1"/>
  <c r="B496" i="5" s="1"/>
  <c r="B497" i="5" s="1"/>
  <c r="B498" i="5" s="1"/>
  <c r="B499" i="5" s="1"/>
  <c r="B500" i="5" s="1"/>
  <c r="B501" i="5" s="1"/>
  <c r="B502" i="5" s="1"/>
  <c r="B503" i="5" s="1"/>
  <c r="B504" i="5" s="1"/>
  <c r="B505" i="5" s="1"/>
  <c r="B506" i="5" s="1"/>
  <c r="B507" i="5" s="1"/>
  <c r="B508" i="5" s="1"/>
  <c r="B509" i="5" s="1"/>
  <c r="B510" i="5" s="1"/>
  <c r="B511" i="5" s="1"/>
  <c r="B512" i="5" s="1"/>
  <c r="B513" i="5" s="1"/>
  <c r="B514" i="5" s="1"/>
  <c r="B515" i="5" s="1"/>
  <c r="B516" i="5" s="1"/>
  <c r="B517" i="5" s="1"/>
  <c r="B518" i="5" s="1"/>
  <c r="B519" i="5" s="1"/>
  <c r="B520" i="5" s="1"/>
  <c r="B521" i="5" s="1"/>
  <c r="B522" i="5" s="1"/>
  <c r="B523" i="5" s="1"/>
  <c r="B524" i="5" s="1"/>
  <c r="B525" i="5" s="1"/>
  <c r="B526" i="5" s="1"/>
  <c r="B527" i="5" s="1"/>
  <c r="B528" i="5" s="1"/>
  <c r="B529" i="5" s="1"/>
  <c r="B530" i="5" s="1"/>
  <c r="B531" i="5" s="1"/>
  <c r="B532" i="5" s="1"/>
  <c r="B533" i="5" s="1"/>
  <c r="B534" i="5" s="1"/>
  <c r="B535" i="5" s="1"/>
  <c r="B536" i="5" s="1"/>
  <c r="B537" i="5" s="1"/>
  <c r="B538" i="5" s="1"/>
  <c r="B539" i="5" s="1"/>
  <c r="B540" i="5" s="1"/>
  <c r="B541" i="5" s="1"/>
  <c r="B542" i="5" s="1"/>
  <c r="B543" i="5" s="1"/>
  <c r="B544" i="5" s="1"/>
  <c r="B545" i="5" s="1"/>
  <c r="B546" i="5" s="1"/>
  <c r="B547" i="5" s="1"/>
  <c r="B548" i="5" s="1"/>
  <c r="B549" i="5" s="1"/>
  <c r="B550" i="5" s="1"/>
  <c r="B551" i="5" s="1"/>
  <c r="B552" i="5" s="1"/>
  <c r="B553" i="5" s="1"/>
  <c r="B554" i="5" s="1"/>
  <c r="B555" i="5" s="1"/>
  <c r="B556" i="5" s="1"/>
  <c r="B557" i="5" s="1"/>
  <c r="B558" i="5" s="1"/>
  <c r="B559" i="5" s="1"/>
  <c r="B560" i="5" s="1"/>
  <c r="B561" i="5" s="1"/>
  <c r="B562" i="5" s="1"/>
  <c r="B563" i="5" s="1"/>
  <c r="B564" i="5" s="1"/>
  <c r="B565" i="5" s="1"/>
  <c r="B566" i="5" s="1"/>
  <c r="B567" i="5" s="1"/>
  <c r="B568" i="5" s="1"/>
  <c r="B569" i="5" s="1"/>
  <c r="B570" i="5" s="1"/>
  <c r="B571" i="5" s="1"/>
  <c r="B572" i="5" s="1"/>
  <c r="B573" i="5" s="1"/>
  <c r="B574" i="5" s="1"/>
  <c r="B575" i="5" s="1"/>
  <c r="B576" i="5" s="1"/>
  <c r="B577" i="5" s="1"/>
  <c r="B578" i="5" s="1"/>
  <c r="B579" i="5" s="1"/>
  <c r="B580" i="5" s="1"/>
  <c r="B581" i="5" s="1"/>
  <c r="B582" i="5" s="1"/>
  <c r="B583" i="5" s="1"/>
  <c r="B584" i="5" s="1"/>
  <c r="B585" i="5" s="1"/>
  <c r="B586" i="5" s="1"/>
  <c r="B587" i="5" s="1"/>
  <c r="B588" i="5" s="1"/>
  <c r="B589" i="5" s="1"/>
  <c r="B590" i="5" s="1"/>
  <c r="B591" i="5" s="1"/>
  <c r="B592" i="5" s="1"/>
  <c r="B593" i="5" s="1"/>
  <c r="B594" i="5" s="1"/>
  <c r="B595" i="5" s="1"/>
  <c r="B596" i="5" s="1"/>
  <c r="B597" i="5" s="1"/>
  <c r="B598" i="5" s="1"/>
  <c r="B599" i="5" s="1"/>
  <c r="B600" i="5" s="1"/>
  <c r="B601" i="5" s="1"/>
  <c r="B602" i="5" s="1"/>
  <c r="B603" i="5" s="1"/>
  <c r="B604" i="5" s="1"/>
  <c r="U65" i="5"/>
  <c r="U66" i="5" s="1"/>
  <c r="U67" i="5" s="1"/>
  <c r="U68" i="5" s="1"/>
  <c r="U69" i="5" s="1"/>
  <c r="U70" i="5" s="1"/>
  <c r="U71" i="5" s="1"/>
  <c r="U72" i="5" s="1"/>
  <c r="U73" i="5" s="1"/>
  <c r="U74" i="5" s="1"/>
  <c r="U75" i="5" s="1"/>
  <c r="U76" i="5" s="1"/>
  <c r="U77" i="5" s="1"/>
  <c r="U78" i="5" s="1"/>
  <c r="U79" i="5" s="1"/>
  <c r="U80" i="5" s="1"/>
  <c r="U81" i="5" s="1"/>
  <c r="U82" i="5" s="1"/>
  <c r="U83" i="5" s="1"/>
  <c r="U84" i="5" s="1"/>
  <c r="U85" i="5" s="1"/>
  <c r="U86" i="5" s="1"/>
  <c r="U87" i="5" s="1"/>
  <c r="U88" i="5" s="1"/>
  <c r="U89" i="5" s="1"/>
  <c r="U90" i="5" s="1"/>
  <c r="U91" i="5" s="1"/>
  <c r="U92" i="5" s="1"/>
  <c r="U93" i="5" s="1"/>
  <c r="U94" i="5" s="1"/>
  <c r="U95" i="5" s="1"/>
  <c r="U96" i="5" s="1"/>
  <c r="U97" i="5" s="1"/>
  <c r="U98" i="5" s="1"/>
  <c r="U99" i="5" s="1"/>
  <c r="U100" i="5" s="1"/>
  <c r="U101" i="5" s="1"/>
  <c r="U102" i="5" s="1"/>
  <c r="U103" i="5" s="1"/>
  <c r="U104" i="5" s="1"/>
  <c r="U105" i="5" s="1"/>
  <c r="U106" i="5" s="1"/>
  <c r="U107" i="5" s="1"/>
  <c r="U108" i="5" s="1"/>
  <c r="U109" i="5" s="1"/>
  <c r="U110" i="5" s="1"/>
  <c r="U111" i="5" s="1"/>
  <c r="U112" i="5" s="1"/>
  <c r="U113" i="5" s="1"/>
  <c r="U114" i="5" s="1"/>
  <c r="U115" i="5" s="1"/>
  <c r="U116" i="5" s="1"/>
  <c r="U117" i="5" s="1"/>
  <c r="U118" i="5" s="1"/>
  <c r="U119" i="5" s="1"/>
  <c r="U120" i="5" s="1"/>
  <c r="U121" i="5" s="1"/>
  <c r="U122" i="5" s="1"/>
  <c r="U123" i="5" s="1"/>
  <c r="U124" i="5" s="1"/>
  <c r="AC40" i="5"/>
  <c r="T6" i="5"/>
  <c r="C7" i="5"/>
  <c r="AC7" i="5" l="1"/>
  <c r="AC6" i="5"/>
  <c r="AC4" i="5"/>
  <c r="F5" i="5"/>
  <c r="E6" i="5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73" i="5" s="1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86" i="5" s="1"/>
  <c r="E87" i="5" s="1"/>
  <c r="E88" i="5" s="1"/>
  <c r="E89" i="5" s="1"/>
  <c r="E90" i="5" s="1"/>
  <c r="E91" i="5" s="1"/>
  <c r="E92" i="5" s="1"/>
  <c r="E93" i="5" s="1"/>
  <c r="E94" i="5" s="1"/>
  <c r="E95" i="5" s="1"/>
  <c r="E96" i="5" s="1"/>
  <c r="E97" i="5" s="1"/>
  <c r="E98" i="5" s="1"/>
  <c r="E99" i="5" s="1"/>
  <c r="E100" i="5" s="1"/>
  <c r="E101" i="5" s="1"/>
  <c r="E102" i="5" s="1"/>
  <c r="E103" i="5" s="1"/>
  <c r="E104" i="5" s="1"/>
  <c r="E105" i="5" s="1"/>
  <c r="E106" i="5" s="1"/>
  <c r="E107" i="5" s="1"/>
  <c r="E108" i="5" s="1"/>
  <c r="E109" i="5" s="1"/>
  <c r="E110" i="5" s="1"/>
  <c r="E111" i="5" s="1"/>
  <c r="E112" i="5" s="1"/>
  <c r="E113" i="5" s="1"/>
  <c r="E114" i="5" s="1"/>
  <c r="E115" i="5" s="1"/>
  <c r="E116" i="5" s="1"/>
  <c r="E117" i="5" s="1"/>
  <c r="E118" i="5" s="1"/>
  <c r="E119" i="5" s="1"/>
  <c r="E120" i="5" s="1"/>
  <c r="E121" i="5" s="1"/>
  <c r="E122" i="5" s="1"/>
  <c r="E123" i="5" s="1"/>
  <c r="E124" i="5" s="1"/>
  <c r="E125" i="5" s="1"/>
  <c r="E126" i="5" s="1"/>
  <c r="E127" i="5" s="1"/>
  <c r="E128" i="5" s="1"/>
  <c r="E129" i="5" s="1"/>
  <c r="E130" i="5" s="1"/>
  <c r="E131" i="5" s="1"/>
  <c r="E132" i="5" s="1"/>
  <c r="E133" i="5" s="1"/>
  <c r="E134" i="5" s="1"/>
  <c r="E135" i="5" s="1"/>
  <c r="E136" i="5" s="1"/>
  <c r="E137" i="5" s="1"/>
  <c r="E138" i="5" s="1"/>
  <c r="E139" i="5" s="1"/>
  <c r="E140" i="5" s="1"/>
  <c r="E141" i="5" s="1"/>
  <c r="E142" i="5" s="1"/>
  <c r="E143" i="5" s="1"/>
  <c r="E144" i="5" s="1"/>
  <c r="E145" i="5" s="1"/>
  <c r="E146" i="5" s="1"/>
  <c r="E147" i="5" s="1"/>
  <c r="E148" i="5" s="1"/>
  <c r="E149" i="5" s="1"/>
  <c r="E150" i="5" s="1"/>
  <c r="E151" i="5" s="1"/>
  <c r="E152" i="5" s="1"/>
  <c r="E153" i="5" s="1"/>
  <c r="E154" i="5" s="1"/>
  <c r="E155" i="5" s="1"/>
  <c r="E156" i="5" s="1"/>
  <c r="E157" i="5" s="1"/>
  <c r="E158" i="5" s="1"/>
  <c r="E159" i="5" s="1"/>
  <c r="E160" i="5" s="1"/>
  <c r="E161" i="5" s="1"/>
  <c r="E162" i="5" s="1"/>
  <c r="E163" i="5" s="1"/>
  <c r="E164" i="5" s="1"/>
  <c r="E165" i="5" s="1"/>
  <c r="E166" i="5" s="1"/>
  <c r="E167" i="5" s="1"/>
  <c r="E168" i="5" s="1"/>
  <c r="E169" i="5" s="1"/>
  <c r="E170" i="5" s="1"/>
  <c r="E171" i="5" s="1"/>
  <c r="E172" i="5" s="1"/>
  <c r="E173" i="5" s="1"/>
  <c r="E174" i="5" s="1"/>
  <c r="E175" i="5" s="1"/>
  <c r="E176" i="5" s="1"/>
  <c r="E177" i="5" s="1"/>
  <c r="E178" i="5" s="1"/>
  <c r="E179" i="5" s="1"/>
  <c r="E180" i="5" s="1"/>
  <c r="E181" i="5" s="1"/>
  <c r="E182" i="5" s="1"/>
  <c r="E183" i="5" s="1"/>
  <c r="E184" i="5" s="1"/>
  <c r="E185" i="5" s="1"/>
  <c r="E186" i="5" s="1"/>
  <c r="E187" i="5" s="1"/>
  <c r="E188" i="5" s="1"/>
  <c r="E189" i="5" s="1"/>
  <c r="E190" i="5" s="1"/>
  <c r="E191" i="5" s="1"/>
  <c r="E192" i="5" s="1"/>
  <c r="E193" i="5" s="1"/>
  <c r="E194" i="5" s="1"/>
  <c r="E195" i="5" s="1"/>
  <c r="E196" i="5" s="1"/>
  <c r="E197" i="5" s="1"/>
  <c r="E198" i="5" s="1"/>
  <c r="E199" i="5" s="1"/>
  <c r="E200" i="5" s="1"/>
  <c r="E201" i="5" s="1"/>
  <c r="E202" i="5" s="1"/>
  <c r="E203" i="5" s="1"/>
  <c r="E204" i="5" s="1"/>
  <c r="E205" i="5" s="1"/>
  <c r="E206" i="5" s="1"/>
  <c r="E207" i="5" s="1"/>
  <c r="E208" i="5" s="1"/>
  <c r="E209" i="5" s="1"/>
  <c r="E210" i="5" s="1"/>
  <c r="E211" i="5" s="1"/>
  <c r="E212" i="5" s="1"/>
  <c r="E213" i="5" s="1"/>
  <c r="E214" i="5" s="1"/>
  <c r="E215" i="5" s="1"/>
  <c r="E216" i="5" s="1"/>
  <c r="E217" i="5" s="1"/>
  <c r="E218" i="5" s="1"/>
  <c r="E219" i="5" s="1"/>
  <c r="E220" i="5" s="1"/>
  <c r="E221" i="5" s="1"/>
  <c r="E222" i="5" s="1"/>
  <c r="E223" i="5" s="1"/>
  <c r="E224" i="5" s="1"/>
  <c r="E225" i="5" s="1"/>
  <c r="E226" i="5" s="1"/>
  <c r="E227" i="5" s="1"/>
  <c r="E228" i="5" s="1"/>
  <c r="E229" i="5" s="1"/>
  <c r="E230" i="5" s="1"/>
  <c r="E231" i="5" s="1"/>
  <c r="E232" i="5" s="1"/>
  <c r="E233" i="5" s="1"/>
  <c r="E234" i="5" s="1"/>
  <c r="E235" i="5" s="1"/>
  <c r="E236" i="5" s="1"/>
  <c r="E237" i="5" s="1"/>
  <c r="E238" i="5" s="1"/>
  <c r="E239" i="5" s="1"/>
  <c r="E240" i="5" s="1"/>
  <c r="E241" i="5" s="1"/>
  <c r="E242" i="5" s="1"/>
  <c r="E243" i="5" s="1"/>
  <c r="E244" i="5" s="1"/>
  <c r="E245" i="5" s="1"/>
  <c r="E246" i="5" s="1"/>
  <c r="E247" i="5" s="1"/>
  <c r="E248" i="5" s="1"/>
  <c r="E249" i="5" s="1"/>
  <c r="E250" i="5" s="1"/>
  <c r="E251" i="5" s="1"/>
  <c r="E252" i="5" s="1"/>
  <c r="E253" i="5" s="1"/>
  <c r="E254" i="5" s="1"/>
  <c r="E255" i="5" s="1"/>
  <c r="E256" i="5" s="1"/>
  <c r="E257" i="5" s="1"/>
  <c r="E258" i="5" s="1"/>
  <c r="E259" i="5" s="1"/>
  <c r="E260" i="5" s="1"/>
  <c r="E261" i="5" s="1"/>
  <c r="E262" i="5" s="1"/>
  <c r="E263" i="5" s="1"/>
  <c r="E264" i="5" s="1"/>
  <c r="E265" i="5" s="1"/>
  <c r="E266" i="5" s="1"/>
  <c r="E267" i="5" s="1"/>
  <c r="E268" i="5" s="1"/>
  <c r="E269" i="5" s="1"/>
  <c r="E270" i="5" s="1"/>
  <c r="E271" i="5" s="1"/>
  <c r="E272" i="5" s="1"/>
  <c r="E273" i="5" s="1"/>
  <c r="E274" i="5" s="1"/>
  <c r="E275" i="5" s="1"/>
  <c r="E276" i="5" s="1"/>
  <c r="E277" i="5" s="1"/>
  <c r="E278" i="5" s="1"/>
  <c r="E279" i="5" s="1"/>
  <c r="E280" i="5" s="1"/>
  <c r="E281" i="5" s="1"/>
  <c r="E282" i="5" s="1"/>
  <c r="E283" i="5" s="1"/>
  <c r="E284" i="5" s="1"/>
  <c r="E285" i="5" s="1"/>
  <c r="E286" i="5" s="1"/>
  <c r="E287" i="5" s="1"/>
  <c r="E288" i="5" s="1"/>
  <c r="E289" i="5" s="1"/>
  <c r="E290" i="5" s="1"/>
  <c r="E291" i="5" s="1"/>
  <c r="E292" i="5" s="1"/>
  <c r="E293" i="5" s="1"/>
  <c r="E294" i="5" s="1"/>
  <c r="E295" i="5" s="1"/>
  <c r="E296" i="5" s="1"/>
  <c r="E297" i="5" s="1"/>
  <c r="E298" i="5" s="1"/>
  <c r="E299" i="5" s="1"/>
  <c r="E300" i="5" s="1"/>
  <c r="E301" i="5" s="1"/>
  <c r="E302" i="5" s="1"/>
  <c r="E303" i="5" s="1"/>
  <c r="E304" i="5" s="1"/>
  <c r="E305" i="5" s="1"/>
  <c r="E306" i="5" s="1"/>
  <c r="E307" i="5" s="1"/>
  <c r="E308" i="5" s="1"/>
  <c r="E309" i="5" s="1"/>
  <c r="E310" i="5" s="1"/>
  <c r="E311" i="5" s="1"/>
  <c r="E312" i="5" s="1"/>
  <c r="E313" i="5" s="1"/>
  <c r="E314" i="5" s="1"/>
  <c r="E315" i="5" s="1"/>
  <c r="E316" i="5" s="1"/>
  <c r="E317" i="5" s="1"/>
  <c r="E318" i="5" s="1"/>
  <c r="E319" i="5" s="1"/>
  <c r="E320" i="5" s="1"/>
  <c r="E321" i="5" s="1"/>
  <c r="E322" i="5" s="1"/>
  <c r="E323" i="5" s="1"/>
  <c r="E324" i="5" s="1"/>
  <c r="E325" i="5" s="1"/>
  <c r="E326" i="5" s="1"/>
  <c r="E327" i="5" s="1"/>
  <c r="E328" i="5" s="1"/>
  <c r="E329" i="5" s="1"/>
  <c r="E330" i="5" s="1"/>
  <c r="E331" i="5" s="1"/>
  <c r="E332" i="5" s="1"/>
  <c r="E333" i="5" s="1"/>
  <c r="E334" i="5" s="1"/>
  <c r="E335" i="5" s="1"/>
  <c r="E336" i="5" s="1"/>
  <c r="E337" i="5" s="1"/>
  <c r="E338" i="5" s="1"/>
  <c r="E339" i="5" s="1"/>
  <c r="E340" i="5" s="1"/>
  <c r="E341" i="5" s="1"/>
  <c r="E342" i="5" s="1"/>
  <c r="E343" i="5" s="1"/>
  <c r="E344" i="5" s="1"/>
  <c r="E345" i="5" s="1"/>
  <c r="E346" i="5" s="1"/>
  <c r="E347" i="5" s="1"/>
  <c r="E348" i="5" s="1"/>
  <c r="E349" i="5" s="1"/>
  <c r="E350" i="5" s="1"/>
  <c r="E351" i="5" s="1"/>
  <c r="E352" i="5" s="1"/>
  <c r="E353" i="5" s="1"/>
  <c r="E354" i="5" s="1"/>
  <c r="E355" i="5" s="1"/>
  <c r="E356" i="5" s="1"/>
  <c r="E357" i="5" s="1"/>
  <c r="E358" i="5" s="1"/>
  <c r="E359" i="5" s="1"/>
  <c r="E360" i="5" s="1"/>
  <c r="E361" i="5" s="1"/>
  <c r="E362" i="5" s="1"/>
  <c r="E363" i="5" s="1"/>
  <c r="E364" i="5" s="1"/>
  <c r="E365" i="5" s="1"/>
  <c r="E366" i="5" s="1"/>
  <c r="E367" i="5" s="1"/>
  <c r="E368" i="5" s="1"/>
  <c r="E369" i="5" s="1"/>
  <c r="E370" i="5" s="1"/>
  <c r="E371" i="5" s="1"/>
  <c r="E372" i="5" s="1"/>
  <c r="E373" i="5" s="1"/>
  <c r="E374" i="5" s="1"/>
  <c r="E375" i="5" s="1"/>
  <c r="E376" i="5" s="1"/>
  <c r="E377" i="5" s="1"/>
  <c r="E378" i="5" s="1"/>
  <c r="E379" i="5" s="1"/>
  <c r="E380" i="5" s="1"/>
  <c r="E381" i="5" s="1"/>
  <c r="E382" i="5" s="1"/>
  <c r="E383" i="5" s="1"/>
  <c r="E384" i="5" s="1"/>
  <c r="E385" i="5" s="1"/>
  <c r="E386" i="5" s="1"/>
  <c r="E387" i="5" s="1"/>
  <c r="E388" i="5" s="1"/>
  <c r="E389" i="5" s="1"/>
  <c r="E390" i="5" s="1"/>
  <c r="E391" i="5" s="1"/>
  <c r="E392" i="5" s="1"/>
  <c r="E393" i="5" s="1"/>
  <c r="E394" i="5" s="1"/>
  <c r="E395" i="5" s="1"/>
  <c r="E396" i="5" s="1"/>
  <c r="E397" i="5" s="1"/>
  <c r="E398" i="5" s="1"/>
  <c r="E399" i="5" s="1"/>
  <c r="E400" i="5" s="1"/>
  <c r="E401" i="5" s="1"/>
  <c r="E402" i="5" s="1"/>
  <c r="E403" i="5" s="1"/>
  <c r="E404" i="5" s="1"/>
  <c r="E405" i="5" s="1"/>
  <c r="E406" i="5" s="1"/>
  <c r="E407" i="5" s="1"/>
  <c r="E408" i="5" s="1"/>
  <c r="E409" i="5" s="1"/>
  <c r="E410" i="5" s="1"/>
  <c r="E411" i="5" s="1"/>
  <c r="E412" i="5" s="1"/>
  <c r="E413" i="5" s="1"/>
  <c r="E414" i="5" s="1"/>
  <c r="E415" i="5" s="1"/>
  <c r="E416" i="5" s="1"/>
  <c r="E417" i="5" s="1"/>
  <c r="E418" i="5" s="1"/>
  <c r="E419" i="5" s="1"/>
  <c r="E420" i="5" s="1"/>
  <c r="E421" i="5" s="1"/>
  <c r="E422" i="5" s="1"/>
  <c r="E423" i="5" s="1"/>
  <c r="E424" i="5" s="1"/>
  <c r="E425" i="5" s="1"/>
  <c r="E426" i="5" s="1"/>
  <c r="E427" i="5" s="1"/>
  <c r="E428" i="5" s="1"/>
  <c r="E429" i="5" s="1"/>
  <c r="E430" i="5" s="1"/>
  <c r="E431" i="5" s="1"/>
  <c r="E432" i="5" s="1"/>
  <c r="E433" i="5" s="1"/>
  <c r="E434" i="5" s="1"/>
  <c r="E435" i="5" s="1"/>
  <c r="E436" i="5" s="1"/>
  <c r="E437" i="5" s="1"/>
  <c r="E438" i="5" s="1"/>
  <c r="E439" i="5" s="1"/>
  <c r="E440" i="5" s="1"/>
  <c r="E441" i="5" s="1"/>
  <c r="E442" i="5" s="1"/>
  <c r="E443" i="5" s="1"/>
  <c r="E444" i="5" s="1"/>
  <c r="E445" i="5" s="1"/>
  <c r="E446" i="5" s="1"/>
  <c r="E447" i="5" s="1"/>
  <c r="E448" i="5" s="1"/>
  <c r="E449" i="5" s="1"/>
  <c r="E450" i="5" s="1"/>
  <c r="E451" i="5" s="1"/>
  <c r="E452" i="5" s="1"/>
  <c r="E453" i="5" s="1"/>
  <c r="E454" i="5" s="1"/>
  <c r="E455" i="5" s="1"/>
  <c r="E456" i="5" s="1"/>
  <c r="E457" i="5" s="1"/>
  <c r="E458" i="5" s="1"/>
  <c r="E459" i="5" s="1"/>
  <c r="E460" i="5" s="1"/>
  <c r="E461" i="5" s="1"/>
  <c r="E462" i="5" s="1"/>
  <c r="E463" i="5" s="1"/>
  <c r="E464" i="5" s="1"/>
  <c r="E465" i="5" s="1"/>
  <c r="E466" i="5" s="1"/>
  <c r="E467" i="5" s="1"/>
  <c r="E468" i="5" s="1"/>
  <c r="E469" i="5" s="1"/>
  <c r="E470" i="5" s="1"/>
  <c r="E471" i="5" s="1"/>
  <c r="E472" i="5" s="1"/>
  <c r="E473" i="5" s="1"/>
  <c r="E474" i="5" s="1"/>
  <c r="E475" i="5" s="1"/>
  <c r="E476" i="5" s="1"/>
  <c r="E477" i="5" s="1"/>
  <c r="E478" i="5" s="1"/>
  <c r="E479" i="5" s="1"/>
  <c r="E480" i="5" s="1"/>
  <c r="E481" i="5" s="1"/>
  <c r="E482" i="5" s="1"/>
  <c r="E483" i="5" s="1"/>
  <c r="E484" i="5" s="1"/>
  <c r="E485" i="5" s="1"/>
  <c r="E486" i="5" s="1"/>
  <c r="E487" i="5" s="1"/>
  <c r="E488" i="5" s="1"/>
  <c r="E489" i="5" s="1"/>
  <c r="E490" i="5" s="1"/>
  <c r="E491" i="5" s="1"/>
  <c r="E492" i="5" s="1"/>
  <c r="E493" i="5" s="1"/>
  <c r="E494" i="5" s="1"/>
  <c r="E495" i="5" s="1"/>
  <c r="E496" i="5" s="1"/>
  <c r="E497" i="5" s="1"/>
  <c r="E498" i="5" s="1"/>
  <c r="E499" i="5" s="1"/>
  <c r="E500" i="5" s="1"/>
  <c r="E501" i="5" s="1"/>
  <c r="E502" i="5" s="1"/>
  <c r="E503" i="5" s="1"/>
  <c r="E504" i="5" s="1"/>
  <c r="E505" i="5" s="1"/>
  <c r="E506" i="5" s="1"/>
  <c r="E507" i="5" s="1"/>
  <c r="E508" i="5" s="1"/>
  <c r="E509" i="5" s="1"/>
  <c r="E510" i="5" s="1"/>
  <c r="E511" i="5" s="1"/>
  <c r="E512" i="5" s="1"/>
  <c r="E513" i="5" s="1"/>
  <c r="E514" i="5" s="1"/>
  <c r="E515" i="5" s="1"/>
  <c r="E516" i="5" s="1"/>
  <c r="E517" i="5" s="1"/>
  <c r="E518" i="5" s="1"/>
  <c r="E519" i="5" s="1"/>
  <c r="E520" i="5" s="1"/>
  <c r="E521" i="5" s="1"/>
  <c r="E522" i="5" s="1"/>
  <c r="E523" i="5" s="1"/>
  <c r="E524" i="5" s="1"/>
  <c r="E525" i="5" s="1"/>
  <c r="E526" i="5" s="1"/>
  <c r="E527" i="5" s="1"/>
  <c r="E528" i="5" s="1"/>
  <c r="E529" i="5" s="1"/>
  <c r="E530" i="5" s="1"/>
  <c r="E531" i="5" s="1"/>
  <c r="E532" i="5" s="1"/>
  <c r="E533" i="5" s="1"/>
  <c r="E534" i="5" s="1"/>
  <c r="E535" i="5" s="1"/>
  <c r="E536" i="5" s="1"/>
  <c r="E537" i="5" s="1"/>
  <c r="E538" i="5" s="1"/>
  <c r="E539" i="5" s="1"/>
  <c r="E540" i="5" s="1"/>
  <c r="E541" i="5" s="1"/>
  <c r="E542" i="5" s="1"/>
  <c r="E543" i="5" s="1"/>
  <c r="E544" i="5" s="1"/>
  <c r="E545" i="5" s="1"/>
  <c r="E546" i="5" s="1"/>
  <c r="E547" i="5" s="1"/>
  <c r="E548" i="5" s="1"/>
  <c r="E549" i="5" s="1"/>
  <c r="E550" i="5" s="1"/>
  <c r="E551" i="5" s="1"/>
  <c r="E552" i="5" s="1"/>
  <c r="E553" i="5" s="1"/>
  <c r="E554" i="5" s="1"/>
  <c r="E555" i="5" s="1"/>
  <c r="E556" i="5" s="1"/>
  <c r="E557" i="5" s="1"/>
  <c r="E558" i="5" s="1"/>
  <c r="E559" i="5" s="1"/>
  <c r="E560" i="5" s="1"/>
  <c r="E561" i="5" s="1"/>
  <c r="E562" i="5" s="1"/>
  <c r="E563" i="5" s="1"/>
  <c r="E564" i="5" s="1"/>
  <c r="E565" i="5" s="1"/>
  <c r="E566" i="5" s="1"/>
  <c r="E567" i="5" s="1"/>
  <c r="E568" i="5" s="1"/>
  <c r="E569" i="5" s="1"/>
  <c r="E570" i="5" s="1"/>
  <c r="E571" i="5" s="1"/>
  <c r="E572" i="5" s="1"/>
  <c r="E573" i="5" s="1"/>
  <c r="E574" i="5" s="1"/>
  <c r="E575" i="5" s="1"/>
  <c r="E576" i="5" s="1"/>
  <c r="E577" i="5" s="1"/>
  <c r="E578" i="5" s="1"/>
  <c r="E579" i="5" s="1"/>
  <c r="E580" i="5" s="1"/>
  <c r="E581" i="5" s="1"/>
  <c r="E582" i="5" s="1"/>
  <c r="E583" i="5" s="1"/>
  <c r="E584" i="5" s="1"/>
  <c r="E585" i="5" s="1"/>
  <c r="E586" i="5" s="1"/>
  <c r="E587" i="5" s="1"/>
  <c r="E588" i="5" s="1"/>
  <c r="E589" i="5" s="1"/>
  <c r="E590" i="5" s="1"/>
  <c r="E591" i="5" s="1"/>
  <c r="E592" i="5" s="1"/>
  <c r="E593" i="5" s="1"/>
  <c r="E594" i="5" s="1"/>
  <c r="E595" i="5" s="1"/>
  <c r="E596" i="5" s="1"/>
  <c r="E597" i="5" s="1"/>
  <c r="E598" i="5" s="1"/>
  <c r="E599" i="5" s="1"/>
  <c r="E600" i="5" s="1"/>
  <c r="E601" i="5" s="1"/>
  <c r="E602" i="5" s="1"/>
  <c r="E603" i="5" s="1"/>
  <c r="E604" i="5" s="1"/>
  <c r="R5" i="5"/>
  <c r="Q5" i="5"/>
  <c r="U125" i="5"/>
  <c r="U126" i="5" s="1"/>
  <c r="U127" i="5" s="1"/>
  <c r="U128" i="5" s="1"/>
  <c r="U129" i="5" s="1"/>
  <c r="U130" i="5" s="1"/>
  <c r="U131" i="5" s="1"/>
  <c r="U132" i="5" s="1"/>
  <c r="U133" i="5" s="1"/>
  <c r="U134" i="5" s="1"/>
  <c r="U135" i="5" s="1"/>
  <c r="U136" i="5" s="1"/>
  <c r="U137" i="5" s="1"/>
  <c r="U138" i="5" s="1"/>
  <c r="U139" i="5" s="1"/>
  <c r="U140" i="5" s="1"/>
  <c r="U141" i="5" s="1"/>
  <c r="U142" i="5" s="1"/>
  <c r="U143" i="5" s="1"/>
  <c r="U144" i="5" s="1"/>
  <c r="U145" i="5" s="1"/>
  <c r="U146" i="5" s="1"/>
  <c r="U147" i="5" s="1"/>
  <c r="U148" i="5" s="1"/>
  <c r="U149" i="5" s="1"/>
  <c r="U150" i="5" s="1"/>
  <c r="U151" i="5" s="1"/>
  <c r="U152" i="5" s="1"/>
  <c r="U153" i="5" s="1"/>
  <c r="U154" i="5" s="1"/>
  <c r="U155" i="5" s="1"/>
  <c r="U156" i="5" s="1"/>
  <c r="U157" i="5" s="1"/>
  <c r="U158" i="5" s="1"/>
  <c r="U159" i="5" s="1"/>
  <c r="U160" i="5" s="1"/>
  <c r="U161" i="5" s="1"/>
  <c r="U162" i="5" s="1"/>
  <c r="U163" i="5" s="1"/>
  <c r="U164" i="5" s="1"/>
  <c r="U165" i="5" s="1"/>
  <c r="U166" i="5" s="1"/>
  <c r="U167" i="5" s="1"/>
  <c r="U168" i="5" s="1"/>
  <c r="U169" i="5" s="1"/>
  <c r="U170" i="5" s="1"/>
  <c r="U171" i="5" s="1"/>
  <c r="U172" i="5" s="1"/>
  <c r="U173" i="5" s="1"/>
  <c r="U174" i="5" s="1"/>
  <c r="U175" i="5" s="1"/>
  <c r="U176" i="5" s="1"/>
  <c r="U177" i="5" s="1"/>
  <c r="U178" i="5" s="1"/>
  <c r="U179" i="5" s="1"/>
  <c r="U180" i="5" s="1"/>
  <c r="U181" i="5" s="1"/>
  <c r="U182" i="5" s="1"/>
  <c r="U183" i="5" s="1"/>
  <c r="U184" i="5" s="1"/>
  <c r="AC41" i="5"/>
  <c r="C8" i="5"/>
  <c r="T7" i="5"/>
  <c r="U185" i="5" l="1"/>
  <c r="U186" i="5" s="1"/>
  <c r="U187" i="5" s="1"/>
  <c r="U188" i="5" s="1"/>
  <c r="U189" i="5" s="1"/>
  <c r="U190" i="5" s="1"/>
  <c r="U191" i="5" s="1"/>
  <c r="U192" i="5" s="1"/>
  <c r="U193" i="5" s="1"/>
  <c r="U194" i="5" s="1"/>
  <c r="U195" i="5" s="1"/>
  <c r="U196" i="5" s="1"/>
  <c r="U197" i="5" s="1"/>
  <c r="U198" i="5" s="1"/>
  <c r="U199" i="5" s="1"/>
  <c r="U200" i="5" s="1"/>
  <c r="U201" i="5" s="1"/>
  <c r="U202" i="5" s="1"/>
  <c r="U203" i="5" s="1"/>
  <c r="U204" i="5" s="1"/>
  <c r="U205" i="5" s="1"/>
  <c r="U206" i="5" s="1"/>
  <c r="U207" i="5" s="1"/>
  <c r="U208" i="5" s="1"/>
  <c r="U209" i="5" s="1"/>
  <c r="U210" i="5" s="1"/>
  <c r="U211" i="5" s="1"/>
  <c r="U212" i="5" s="1"/>
  <c r="U213" i="5" s="1"/>
  <c r="U214" i="5" s="1"/>
  <c r="U215" i="5" s="1"/>
  <c r="U216" i="5" s="1"/>
  <c r="U217" i="5" s="1"/>
  <c r="U218" i="5" s="1"/>
  <c r="U219" i="5" s="1"/>
  <c r="U220" i="5" s="1"/>
  <c r="U221" i="5" s="1"/>
  <c r="U222" i="5" s="1"/>
  <c r="U223" i="5" s="1"/>
  <c r="U224" i="5" s="1"/>
  <c r="U225" i="5" s="1"/>
  <c r="U226" i="5" s="1"/>
  <c r="U227" i="5" s="1"/>
  <c r="U228" i="5" s="1"/>
  <c r="U229" i="5" s="1"/>
  <c r="U230" i="5" s="1"/>
  <c r="U231" i="5" s="1"/>
  <c r="U232" i="5" s="1"/>
  <c r="U233" i="5" s="1"/>
  <c r="U234" i="5" s="1"/>
  <c r="U235" i="5" s="1"/>
  <c r="U236" i="5" s="1"/>
  <c r="U237" i="5" s="1"/>
  <c r="U238" i="5" s="1"/>
  <c r="U239" i="5" s="1"/>
  <c r="U240" i="5" s="1"/>
  <c r="U241" i="5" s="1"/>
  <c r="U242" i="5" s="1"/>
  <c r="U243" i="5" s="1"/>
  <c r="U244" i="5" s="1"/>
  <c r="AC42" i="5"/>
  <c r="S5" i="5"/>
  <c r="G5" i="5" s="1"/>
  <c r="R6" i="5"/>
  <c r="K5" i="5"/>
  <c r="F6" i="5"/>
  <c r="T8" i="5"/>
  <c r="C9" i="5"/>
  <c r="H6" i="5"/>
  <c r="I6" i="5" s="1"/>
  <c r="N5" i="5"/>
  <c r="O5" i="5"/>
  <c r="P5" i="5" s="1"/>
  <c r="T9" i="5" l="1"/>
  <c r="C10" i="5"/>
  <c r="AC43" i="5"/>
  <c r="U245" i="5"/>
  <c r="U246" i="5" s="1"/>
  <c r="U247" i="5" s="1"/>
  <c r="U248" i="5" s="1"/>
  <c r="U249" i="5" s="1"/>
  <c r="U250" i="5" s="1"/>
  <c r="U251" i="5" s="1"/>
  <c r="U252" i="5" s="1"/>
  <c r="U253" i="5" s="1"/>
  <c r="U254" i="5" s="1"/>
  <c r="U255" i="5" s="1"/>
  <c r="U256" i="5" s="1"/>
  <c r="U257" i="5" s="1"/>
  <c r="U258" i="5" s="1"/>
  <c r="U259" i="5" s="1"/>
  <c r="U260" i="5" s="1"/>
  <c r="U261" i="5" s="1"/>
  <c r="U262" i="5" s="1"/>
  <c r="U263" i="5" s="1"/>
  <c r="U264" i="5" s="1"/>
  <c r="U265" i="5" s="1"/>
  <c r="U266" i="5" s="1"/>
  <c r="U267" i="5" s="1"/>
  <c r="U268" i="5" s="1"/>
  <c r="U269" i="5" s="1"/>
  <c r="U270" i="5" s="1"/>
  <c r="U271" i="5" s="1"/>
  <c r="U272" i="5" s="1"/>
  <c r="U273" i="5" s="1"/>
  <c r="U274" i="5" s="1"/>
  <c r="U275" i="5" s="1"/>
  <c r="U276" i="5" s="1"/>
  <c r="U277" i="5" s="1"/>
  <c r="U278" i="5" s="1"/>
  <c r="U279" i="5" s="1"/>
  <c r="U280" i="5" s="1"/>
  <c r="U281" i="5" s="1"/>
  <c r="U282" i="5" s="1"/>
  <c r="U283" i="5" s="1"/>
  <c r="U284" i="5" s="1"/>
  <c r="U285" i="5" s="1"/>
  <c r="U286" i="5" s="1"/>
  <c r="U287" i="5" s="1"/>
  <c r="U288" i="5" s="1"/>
  <c r="U289" i="5" s="1"/>
  <c r="U290" i="5" s="1"/>
  <c r="U291" i="5" s="1"/>
  <c r="U292" i="5" s="1"/>
  <c r="U293" i="5" s="1"/>
  <c r="U294" i="5" s="1"/>
  <c r="U295" i="5" s="1"/>
  <c r="U296" i="5" s="1"/>
  <c r="U297" i="5" s="1"/>
  <c r="U298" i="5" s="1"/>
  <c r="U299" i="5" s="1"/>
  <c r="U300" i="5" s="1"/>
  <c r="U301" i="5" s="1"/>
  <c r="U302" i="5" s="1"/>
  <c r="U303" i="5" s="1"/>
  <c r="U304" i="5" s="1"/>
  <c r="J5" i="5"/>
  <c r="L5" i="5"/>
  <c r="M5" i="5"/>
  <c r="F7" i="5"/>
  <c r="S6" i="5"/>
  <c r="G6" i="5" s="1"/>
  <c r="R7" i="5"/>
  <c r="K6" i="5"/>
  <c r="M6" i="5" s="1"/>
  <c r="Q6" i="5"/>
  <c r="L6" i="5" l="1"/>
  <c r="J6" i="5"/>
  <c r="R8" i="5"/>
  <c r="S7" i="5"/>
  <c r="G7" i="5" s="1"/>
  <c r="J7" i="5" s="1"/>
  <c r="K7" i="5"/>
  <c r="M7" i="5" s="1"/>
  <c r="T10" i="5"/>
  <c r="C11" i="5"/>
  <c r="H7" i="5"/>
  <c r="I7" i="5" s="1"/>
  <c r="N6" i="5"/>
  <c r="O6" i="5"/>
  <c r="P6" i="5" s="1"/>
  <c r="F8" i="5"/>
  <c r="U305" i="5"/>
  <c r="U306" i="5" s="1"/>
  <c r="U307" i="5" s="1"/>
  <c r="U308" i="5" s="1"/>
  <c r="U309" i="5" s="1"/>
  <c r="U310" i="5" s="1"/>
  <c r="U311" i="5" s="1"/>
  <c r="U312" i="5" s="1"/>
  <c r="U313" i="5" s="1"/>
  <c r="U314" i="5" s="1"/>
  <c r="U315" i="5" s="1"/>
  <c r="U316" i="5" s="1"/>
  <c r="U317" i="5" s="1"/>
  <c r="U318" i="5" s="1"/>
  <c r="U319" i="5" s="1"/>
  <c r="U320" i="5" s="1"/>
  <c r="U321" i="5" s="1"/>
  <c r="U322" i="5" s="1"/>
  <c r="U323" i="5" s="1"/>
  <c r="U324" i="5" s="1"/>
  <c r="U325" i="5" s="1"/>
  <c r="U326" i="5" s="1"/>
  <c r="U327" i="5" s="1"/>
  <c r="U328" i="5" s="1"/>
  <c r="U329" i="5" s="1"/>
  <c r="U330" i="5" s="1"/>
  <c r="U331" i="5" s="1"/>
  <c r="U332" i="5" s="1"/>
  <c r="U333" i="5" s="1"/>
  <c r="U334" i="5" s="1"/>
  <c r="U335" i="5" s="1"/>
  <c r="U336" i="5" s="1"/>
  <c r="U337" i="5" s="1"/>
  <c r="U338" i="5" s="1"/>
  <c r="U339" i="5" s="1"/>
  <c r="U340" i="5" s="1"/>
  <c r="U341" i="5" s="1"/>
  <c r="U342" i="5" s="1"/>
  <c r="U343" i="5" s="1"/>
  <c r="U344" i="5" s="1"/>
  <c r="U345" i="5" s="1"/>
  <c r="U346" i="5" s="1"/>
  <c r="U347" i="5" s="1"/>
  <c r="U348" i="5" s="1"/>
  <c r="U349" i="5" s="1"/>
  <c r="U350" i="5" s="1"/>
  <c r="U351" i="5" s="1"/>
  <c r="U352" i="5" s="1"/>
  <c r="U353" i="5" s="1"/>
  <c r="U354" i="5" s="1"/>
  <c r="U355" i="5" s="1"/>
  <c r="U356" i="5" s="1"/>
  <c r="U357" i="5" s="1"/>
  <c r="U358" i="5" s="1"/>
  <c r="U359" i="5" s="1"/>
  <c r="U360" i="5" s="1"/>
  <c r="U361" i="5" s="1"/>
  <c r="U362" i="5" s="1"/>
  <c r="U363" i="5" s="1"/>
  <c r="U364" i="5" s="1"/>
  <c r="AC44" i="5"/>
  <c r="Q7" i="5" l="1"/>
  <c r="N7" i="5" s="1"/>
  <c r="L7" i="5"/>
  <c r="R9" i="5"/>
  <c r="S8" i="5"/>
  <c r="G8" i="5" s="1"/>
  <c r="J8" i="5" s="1"/>
  <c r="K8" i="5"/>
  <c r="M8" i="5" s="1"/>
  <c r="F9" i="5"/>
  <c r="AC45" i="5"/>
  <c r="U365" i="5"/>
  <c r="U366" i="5" s="1"/>
  <c r="U367" i="5" s="1"/>
  <c r="U368" i="5" s="1"/>
  <c r="U369" i="5" s="1"/>
  <c r="U370" i="5" s="1"/>
  <c r="U371" i="5" s="1"/>
  <c r="U372" i="5" s="1"/>
  <c r="U373" i="5" s="1"/>
  <c r="U374" i="5" s="1"/>
  <c r="U375" i="5" s="1"/>
  <c r="U376" i="5" s="1"/>
  <c r="U377" i="5" s="1"/>
  <c r="U378" i="5" s="1"/>
  <c r="U379" i="5" s="1"/>
  <c r="U380" i="5" s="1"/>
  <c r="U381" i="5" s="1"/>
  <c r="U382" i="5" s="1"/>
  <c r="U383" i="5" s="1"/>
  <c r="U384" i="5" s="1"/>
  <c r="U385" i="5" s="1"/>
  <c r="U386" i="5" s="1"/>
  <c r="U387" i="5" s="1"/>
  <c r="U388" i="5" s="1"/>
  <c r="U389" i="5" s="1"/>
  <c r="U390" i="5" s="1"/>
  <c r="U391" i="5" s="1"/>
  <c r="U392" i="5" s="1"/>
  <c r="U393" i="5" s="1"/>
  <c r="U394" i="5" s="1"/>
  <c r="U395" i="5" s="1"/>
  <c r="U396" i="5" s="1"/>
  <c r="U397" i="5" s="1"/>
  <c r="U398" i="5" s="1"/>
  <c r="U399" i="5" s="1"/>
  <c r="U400" i="5" s="1"/>
  <c r="U401" i="5" s="1"/>
  <c r="U402" i="5" s="1"/>
  <c r="U403" i="5" s="1"/>
  <c r="U404" i="5" s="1"/>
  <c r="U405" i="5" s="1"/>
  <c r="U406" i="5" s="1"/>
  <c r="U407" i="5" s="1"/>
  <c r="U408" i="5" s="1"/>
  <c r="U409" i="5" s="1"/>
  <c r="U410" i="5" s="1"/>
  <c r="U411" i="5" s="1"/>
  <c r="U412" i="5" s="1"/>
  <c r="U413" i="5" s="1"/>
  <c r="U414" i="5" s="1"/>
  <c r="U415" i="5" s="1"/>
  <c r="U416" i="5" s="1"/>
  <c r="U417" i="5" s="1"/>
  <c r="U418" i="5" s="1"/>
  <c r="U419" i="5" s="1"/>
  <c r="U420" i="5" s="1"/>
  <c r="U421" i="5" s="1"/>
  <c r="U422" i="5" s="1"/>
  <c r="U423" i="5" s="1"/>
  <c r="U424" i="5" s="1"/>
  <c r="T11" i="5"/>
  <c r="C12" i="5"/>
  <c r="O7" i="5" l="1"/>
  <c r="P7" i="5" s="1"/>
  <c r="H8" i="5"/>
  <c r="I8" i="5" s="1"/>
  <c r="F10" i="5"/>
  <c r="C13" i="5"/>
  <c r="T12" i="5"/>
  <c r="R10" i="5"/>
  <c r="S9" i="5"/>
  <c r="G9" i="5" s="1"/>
  <c r="K9" i="5"/>
  <c r="M9" i="5" s="1"/>
  <c r="AC46" i="5"/>
  <c r="U425" i="5"/>
  <c r="U426" i="5" s="1"/>
  <c r="U427" i="5" s="1"/>
  <c r="U428" i="5" s="1"/>
  <c r="U429" i="5" s="1"/>
  <c r="U430" i="5" s="1"/>
  <c r="U431" i="5" s="1"/>
  <c r="U432" i="5" s="1"/>
  <c r="U433" i="5" s="1"/>
  <c r="U434" i="5" s="1"/>
  <c r="U435" i="5" s="1"/>
  <c r="U436" i="5" s="1"/>
  <c r="U437" i="5" s="1"/>
  <c r="U438" i="5" s="1"/>
  <c r="U439" i="5" s="1"/>
  <c r="U440" i="5" s="1"/>
  <c r="U441" i="5" s="1"/>
  <c r="U442" i="5" s="1"/>
  <c r="U443" i="5" s="1"/>
  <c r="U444" i="5" s="1"/>
  <c r="U445" i="5" s="1"/>
  <c r="U446" i="5" s="1"/>
  <c r="U447" i="5" s="1"/>
  <c r="U448" i="5" s="1"/>
  <c r="U449" i="5" s="1"/>
  <c r="U450" i="5" s="1"/>
  <c r="U451" i="5" s="1"/>
  <c r="U452" i="5" s="1"/>
  <c r="U453" i="5" s="1"/>
  <c r="U454" i="5" s="1"/>
  <c r="U455" i="5" s="1"/>
  <c r="U456" i="5" s="1"/>
  <c r="U457" i="5" s="1"/>
  <c r="U458" i="5" s="1"/>
  <c r="U459" i="5" s="1"/>
  <c r="U460" i="5" s="1"/>
  <c r="U461" i="5" s="1"/>
  <c r="U462" i="5" s="1"/>
  <c r="U463" i="5" s="1"/>
  <c r="U464" i="5" s="1"/>
  <c r="U465" i="5" s="1"/>
  <c r="U466" i="5" s="1"/>
  <c r="U467" i="5" s="1"/>
  <c r="U468" i="5" s="1"/>
  <c r="U469" i="5" s="1"/>
  <c r="U470" i="5" s="1"/>
  <c r="U471" i="5" s="1"/>
  <c r="U472" i="5" s="1"/>
  <c r="U473" i="5" s="1"/>
  <c r="U474" i="5" s="1"/>
  <c r="U475" i="5" s="1"/>
  <c r="U476" i="5" s="1"/>
  <c r="U477" i="5" s="1"/>
  <c r="U478" i="5" s="1"/>
  <c r="U479" i="5" s="1"/>
  <c r="U480" i="5" s="1"/>
  <c r="U481" i="5" s="1"/>
  <c r="U482" i="5" s="1"/>
  <c r="U483" i="5" s="1"/>
  <c r="U484" i="5" s="1"/>
  <c r="L8" i="5"/>
  <c r="L9" i="5" l="1"/>
  <c r="AC5" i="5"/>
  <c r="AC18" i="5"/>
  <c r="Q8" i="5"/>
  <c r="H9" i="5" s="1"/>
  <c r="I9" i="5" s="1"/>
  <c r="J9" i="5"/>
  <c r="AC47" i="5"/>
  <c r="U485" i="5"/>
  <c r="U486" i="5" s="1"/>
  <c r="U487" i="5" s="1"/>
  <c r="U488" i="5" s="1"/>
  <c r="U489" i="5" s="1"/>
  <c r="U490" i="5" s="1"/>
  <c r="U491" i="5" s="1"/>
  <c r="U492" i="5" s="1"/>
  <c r="U493" i="5" s="1"/>
  <c r="U494" i="5" s="1"/>
  <c r="U495" i="5" s="1"/>
  <c r="U496" i="5" s="1"/>
  <c r="U497" i="5" s="1"/>
  <c r="U498" i="5" s="1"/>
  <c r="U499" i="5" s="1"/>
  <c r="U500" i="5" s="1"/>
  <c r="U501" i="5" s="1"/>
  <c r="U502" i="5" s="1"/>
  <c r="U503" i="5" s="1"/>
  <c r="U504" i="5" s="1"/>
  <c r="U505" i="5" s="1"/>
  <c r="U506" i="5" s="1"/>
  <c r="U507" i="5" s="1"/>
  <c r="U508" i="5" s="1"/>
  <c r="U509" i="5" s="1"/>
  <c r="U510" i="5" s="1"/>
  <c r="U511" i="5" s="1"/>
  <c r="U512" i="5" s="1"/>
  <c r="U513" i="5" s="1"/>
  <c r="U514" i="5" s="1"/>
  <c r="U515" i="5" s="1"/>
  <c r="U516" i="5" s="1"/>
  <c r="U517" i="5" s="1"/>
  <c r="U518" i="5" s="1"/>
  <c r="U519" i="5" s="1"/>
  <c r="U520" i="5" s="1"/>
  <c r="U521" i="5" s="1"/>
  <c r="U522" i="5" s="1"/>
  <c r="U523" i="5" s="1"/>
  <c r="U524" i="5" s="1"/>
  <c r="U525" i="5" s="1"/>
  <c r="U526" i="5" s="1"/>
  <c r="U527" i="5" s="1"/>
  <c r="U528" i="5" s="1"/>
  <c r="U529" i="5" s="1"/>
  <c r="U530" i="5" s="1"/>
  <c r="U531" i="5" s="1"/>
  <c r="U532" i="5" s="1"/>
  <c r="U533" i="5" s="1"/>
  <c r="U534" i="5" s="1"/>
  <c r="U535" i="5" s="1"/>
  <c r="U536" i="5" s="1"/>
  <c r="U537" i="5" s="1"/>
  <c r="U538" i="5" s="1"/>
  <c r="U539" i="5" s="1"/>
  <c r="U540" i="5" s="1"/>
  <c r="U541" i="5" s="1"/>
  <c r="U542" i="5" s="1"/>
  <c r="U543" i="5" s="1"/>
  <c r="U544" i="5" s="1"/>
  <c r="R11" i="5"/>
  <c r="S10" i="5"/>
  <c r="G10" i="5" s="1"/>
  <c r="K10" i="5"/>
  <c r="M10" i="5" s="1"/>
  <c r="F11" i="5"/>
  <c r="T13" i="5"/>
  <c r="C14" i="5"/>
  <c r="N8" i="5" l="1"/>
  <c r="O8" i="5"/>
  <c r="P8" i="5" s="1"/>
  <c r="Q9" i="5"/>
  <c r="J10" i="5"/>
  <c r="C15" i="5"/>
  <c r="T14" i="5"/>
  <c r="U545" i="5"/>
  <c r="U546" i="5" s="1"/>
  <c r="U547" i="5" s="1"/>
  <c r="U548" i="5" s="1"/>
  <c r="U549" i="5" s="1"/>
  <c r="U550" i="5" s="1"/>
  <c r="U551" i="5" s="1"/>
  <c r="U552" i="5" s="1"/>
  <c r="U553" i="5" s="1"/>
  <c r="U554" i="5" s="1"/>
  <c r="U555" i="5" s="1"/>
  <c r="U556" i="5" s="1"/>
  <c r="U557" i="5" s="1"/>
  <c r="U558" i="5" s="1"/>
  <c r="U559" i="5" s="1"/>
  <c r="U560" i="5" s="1"/>
  <c r="U561" i="5" s="1"/>
  <c r="U562" i="5" s="1"/>
  <c r="U563" i="5" s="1"/>
  <c r="U564" i="5" s="1"/>
  <c r="U565" i="5" s="1"/>
  <c r="U566" i="5" s="1"/>
  <c r="U567" i="5" s="1"/>
  <c r="U568" i="5" s="1"/>
  <c r="U569" i="5" s="1"/>
  <c r="U570" i="5" s="1"/>
  <c r="U571" i="5" s="1"/>
  <c r="U572" i="5" s="1"/>
  <c r="U573" i="5" s="1"/>
  <c r="U574" i="5" s="1"/>
  <c r="U575" i="5" s="1"/>
  <c r="U576" i="5" s="1"/>
  <c r="U577" i="5" s="1"/>
  <c r="U578" i="5" s="1"/>
  <c r="U579" i="5" s="1"/>
  <c r="U580" i="5" s="1"/>
  <c r="U581" i="5" s="1"/>
  <c r="U582" i="5" s="1"/>
  <c r="U583" i="5" s="1"/>
  <c r="U584" i="5" s="1"/>
  <c r="U585" i="5" s="1"/>
  <c r="U586" i="5" s="1"/>
  <c r="U587" i="5" s="1"/>
  <c r="U588" i="5" s="1"/>
  <c r="U589" i="5" s="1"/>
  <c r="U590" i="5" s="1"/>
  <c r="U591" i="5" s="1"/>
  <c r="U592" i="5" s="1"/>
  <c r="U593" i="5" s="1"/>
  <c r="U594" i="5" s="1"/>
  <c r="U595" i="5" s="1"/>
  <c r="U596" i="5" s="1"/>
  <c r="U597" i="5" s="1"/>
  <c r="U598" i="5" s="1"/>
  <c r="U599" i="5" s="1"/>
  <c r="U600" i="5" s="1"/>
  <c r="U601" i="5" s="1"/>
  <c r="U602" i="5" s="1"/>
  <c r="U603" i="5" s="1"/>
  <c r="U604" i="5" s="1"/>
  <c r="AC49" i="5" s="1"/>
  <c r="AC48" i="5"/>
  <c r="R12" i="5"/>
  <c r="K11" i="5"/>
  <c r="M11" i="5" s="1"/>
  <c r="S11" i="5"/>
  <c r="G11" i="5" s="1"/>
  <c r="J11" i="5" s="1"/>
  <c r="F12" i="5"/>
  <c r="L10" i="5"/>
  <c r="H10" i="5" l="1"/>
  <c r="I10" i="5" s="1"/>
  <c r="O9" i="5"/>
  <c r="P9" i="5" s="1"/>
  <c r="N9" i="5"/>
  <c r="L11" i="5"/>
  <c r="S12" i="5"/>
  <c r="G12" i="5" s="1"/>
  <c r="J12" i="5" s="1"/>
  <c r="R13" i="5"/>
  <c r="K12" i="5"/>
  <c r="M12" i="5" s="1"/>
  <c r="T15" i="5"/>
  <c r="C16" i="5"/>
  <c r="F13" i="5"/>
  <c r="Q10" i="5" l="1"/>
  <c r="S13" i="5"/>
  <c r="G13" i="5" s="1"/>
  <c r="J13" i="5" s="1"/>
  <c r="R14" i="5"/>
  <c r="K13" i="5"/>
  <c r="M13" i="5" s="1"/>
  <c r="F14" i="5"/>
  <c r="T16" i="5"/>
  <c r="C17" i="5"/>
  <c r="L12" i="5"/>
  <c r="H11" i="5" l="1"/>
  <c r="I11" i="5" s="1"/>
  <c r="O10" i="5"/>
  <c r="P10" i="5" s="1"/>
  <c r="N10" i="5"/>
  <c r="L13" i="5"/>
  <c r="F15" i="5"/>
  <c r="C18" i="5"/>
  <c r="T17" i="5"/>
  <c r="S14" i="5"/>
  <c r="G14" i="5" s="1"/>
  <c r="J14" i="5" s="1"/>
  <c r="R15" i="5"/>
  <c r="K14" i="5"/>
  <c r="M14" i="5" s="1"/>
  <c r="Q11" i="5" l="1"/>
  <c r="F16" i="5"/>
  <c r="C19" i="5"/>
  <c r="T18" i="5"/>
  <c r="R16" i="5"/>
  <c r="K15" i="5"/>
  <c r="M15" i="5" s="1"/>
  <c r="S15" i="5"/>
  <c r="G15" i="5" s="1"/>
  <c r="J15" i="5" s="1"/>
  <c r="L14" i="5"/>
  <c r="H12" i="5" l="1"/>
  <c r="N11" i="5"/>
  <c r="O11" i="5"/>
  <c r="P11" i="5" s="1"/>
  <c r="L15" i="5"/>
  <c r="R17" i="5"/>
  <c r="S16" i="5"/>
  <c r="V5" i="5" s="1"/>
  <c r="K16" i="5"/>
  <c r="M16" i="5" s="1"/>
  <c r="C20" i="5"/>
  <c r="T19" i="5"/>
  <c r="F17" i="5"/>
  <c r="L16" i="5" l="1"/>
  <c r="Q12" i="5"/>
  <c r="I12" i="5"/>
  <c r="G16" i="5"/>
  <c r="J16" i="5" s="1"/>
  <c r="R18" i="5"/>
  <c r="S17" i="5"/>
  <c r="G17" i="5" s="1"/>
  <c r="J17" i="5" s="1"/>
  <c r="K17" i="5"/>
  <c r="M17" i="5" s="1"/>
  <c r="F18" i="5"/>
  <c r="C21" i="5"/>
  <c r="T20" i="5"/>
  <c r="N12" i="5" l="1"/>
  <c r="O12" i="5"/>
  <c r="P12" i="5" s="1"/>
  <c r="H13" i="5"/>
  <c r="Q13" i="5" s="1"/>
  <c r="L17" i="5"/>
  <c r="F19" i="5"/>
  <c r="T21" i="5"/>
  <c r="C22" i="5"/>
  <c r="R19" i="5"/>
  <c r="S18" i="5"/>
  <c r="G18" i="5" s="1"/>
  <c r="J18" i="5" s="1"/>
  <c r="K18" i="5"/>
  <c r="M18" i="5" s="1"/>
  <c r="L18" i="5" l="1"/>
  <c r="H14" i="5"/>
  <c r="Q14" i="5" s="1"/>
  <c r="N13" i="5"/>
  <c r="O13" i="5"/>
  <c r="P13" i="5" s="1"/>
  <c r="I13" i="5"/>
  <c r="C23" i="5"/>
  <c r="T22" i="5"/>
  <c r="R20" i="5"/>
  <c r="K19" i="5"/>
  <c r="M19" i="5" s="1"/>
  <c r="S19" i="5"/>
  <c r="G19" i="5" s="1"/>
  <c r="J19" i="5" s="1"/>
  <c r="F20" i="5"/>
  <c r="H15" i="5" l="1"/>
  <c r="Q15" i="5" s="1"/>
  <c r="O14" i="5"/>
  <c r="P14" i="5" s="1"/>
  <c r="N14" i="5"/>
  <c r="I14" i="5"/>
  <c r="L19" i="5"/>
  <c r="F21" i="5"/>
  <c r="T23" i="5"/>
  <c r="C24" i="5"/>
  <c r="S20" i="5"/>
  <c r="G20" i="5" s="1"/>
  <c r="J20" i="5" s="1"/>
  <c r="R21" i="5"/>
  <c r="K20" i="5"/>
  <c r="M20" i="5" s="1"/>
  <c r="L20" i="5" l="1"/>
  <c r="O15" i="5"/>
  <c r="P15" i="5" s="1"/>
  <c r="N15" i="5"/>
  <c r="H16" i="5"/>
  <c r="Q16" i="5" s="1"/>
  <c r="I15" i="5"/>
  <c r="S21" i="5"/>
  <c r="G21" i="5" s="1"/>
  <c r="J21" i="5" s="1"/>
  <c r="K21" i="5"/>
  <c r="M21" i="5" s="1"/>
  <c r="R22" i="5"/>
  <c r="C25" i="5"/>
  <c r="T24" i="5"/>
  <c r="F22" i="5"/>
  <c r="H17" i="5" l="1"/>
  <c r="Q17" i="5" s="1"/>
  <c r="O17" i="5" s="1"/>
  <c r="P17" i="5" s="1"/>
  <c r="O16" i="5"/>
  <c r="P16" i="5" s="1"/>
  <c r="N16" i="5"/>
  <c r="I16" i="5"/>
  <c r="L21" i="5"/>
  <c r="T25" i="5"/>
  <c r="C26" i="5"/>
  <c r="F23" i="5"/>
  <c r="S22" i="5"/>
  <c r="G22" i="5" s="1"/>
  <c r="J22" i="5" s="1"/>
  <c r="K22" i="5"/>
  <c r="M22" i="5" s="1"/>
  <c r="R23" i="5"/>
  <c r="N17" i="5" l="1"/>
  <c r="H18" i="5"/>
  <c r="Q18" i="5" s="1"/>
  <c r="H19" i="5" s="1"/>
  <c r="I17" i="5"/>
  <c r="R24" i="5"/>
  <c r="S23" i="5"/>
  <c r="G23" i="5" s="1"/>
  <c r="J23" i="5" s="1"/>
  <c r="K23" i="5"/>
  <c r="M23" i="5" s="1"/>
  <c r="F24" i="5"/>
  <c r="L22" i="5"/>
  <c r="T26" i="5"/>
  <c r="C27" i="5"/>
  <c r="I18" i="5" l="1"/>
  <c r="I19" i="5" s="1"/>
  <c r="O18" i="5"/>
  <c r="P18" i="5" s="1"/>
  <c r="L23" i="5"/>
  <c r="N18" i="5"/>
  <c r="Q19" i="5"/>
  <c r="H20" i="5" s="1"/>
  <c r="Q20" i="5" s="1"/>
  <c r="T27" i="5"/>
  <c r="C28" i="5"/>
  <c r="F25" i="5"/>
  <c r="R25" i="5"/>
  <c r="S24" i="5"/>
  <c r="G24" i="5" s="1"/>
  <c r="J24" i="5" s="1"/>
  <c r="K24" i="5"/>
  <c r="M24" i="5" s="1"/>
  <c r="N19" i="5" l="1"/>
  <c r="O19" i="5"/>
  <c r="P19" i="5" s="1"/>
  <c r="I20" i="5"/>
  <c r="R26" i="5"/>
  <c r="S25" i="5"/>
  <c r="G25" i="5" s="1"/>
  <c r="J25" i="5" s="1"/>
  <c r="K25" i="5"/>
  <c r="M25" i="5" s="1"/>
  <c r="H21" i="5"/>
  <c r="N20" i="5"/>
  <c r="O20" i="5"/>
  <c r="P20" i="5" s="1"/>
  <c r="F26" i="5"/>
  <c r="T28" i="5"/>
  <c r="C29" i="5"/>
  <c r="L24" i="5"/>
  <c r="I21" i="5" l="1"/>
  <c r="L25" i="5"/>
  <c r="Q21" i="5"/>
  <c r="O21" i="5" s="1"/>
  <c r="P21" i="5" s="1"/>
  <c r="R27" i="5"/>
  <c r="S26" i="5"/>
  <c r="G26" i="5" s="1"/>
  <c r="J26" i="5" s="1"/>
  <c r="K26" i="5"/>
  <c r="M26" i="5" s="1"/>
  <c r="C30" i="5"/>
  <c r="T29" i="5"/>
  <c r="F27" i="5"/>
  <c r="N21" i="5" l="1"/>
  <c r="H22" i="5"/>
  <c r="I22" i="5" s="1"/>
  <c r="R28" i="5"/>
  <c r="K27" i="5"/>
  <c r="M27" i="5" s="1"/>
  <c r="S27" i="5"/>
  <c r="G27" i="5" s="1"/>
  <c r="J27" i="5" s="1"/>
  <c r="F28" i="5"/>
  <c r="T30" i="5"/>
  <c r="C31" i="5"/>
  <c r="L26" i="5"/>
  <c r="Q22" i="5" l="1"/>
  <c r="L27" i="5"/>
  <c r="C32" i="5"/>
  <c r="T31" i="5"/>
  <c r="F29" i="5"/>
  <c r="S28" i="5"/>
  <c r="V6" i="5" s="1"/>
  <c r="R29" i="5"/>
  <c r="K28" i="5"/>
  <c r="M28" i="5" s="1"/>
  <c r="O22" i="5" l="1"/>
  <c r="P22" i="5" s="1"/>
  <c r="H23" i="5"/>
  <c r="I23" i="5" s="1"/>
  <c r="N22" i="5"/>
  <c r="L28" i="5"/>
  <c r="G28" i="5"/>
  <c r="J28" i="5" s="1"/>
  <c r="C33" i="5"/>
  <c r="T32" i="5"/>
  <c r="F30" i="5"/>
  <c r="S29" i="5"/>
  <c r="G29" i="5" s="1"/>
  <c r="J29" i="5" s="1"/>
  <c r="K29" i="5"/>
  <c r="M29" i="5" s="1"/>
  <c r="R30" i="5"/>
  <c r="Q23" i="5" l="1"/>
  <c r="C34" i="5"/>
  <c r="T33" i="5"/>
  <c r="L29" i="5"/>
  <c r="S30" i="5"/>
  <c r="G30" i="5" s="1"/>
  <c r="J30" i="5" s="1"/>
  <c r="R31" i="5"/>
  <c r="K30" i="5"/>
  <c r="M30" i="5" s="1"/>
  <c r="F31" i="5"/>
  <c r="N23" i="5" l="1"/>
  <c r="H24" i="5"/>
  <c r="I24" i="5" s="1"/>
  <c r="O23" i="5"/>
  <c r="P23" i="5" s="1"/>
  <c r="F32" i="5"/>
  <c r="T34" i="5"/>
  <c r="C35" i="5"/>
  <c r="R32" i="5"/>
  <c r="K31" i="5"/>
  <c r="M31" i="5" s="1"/>
  <c r="S31" i="5"/>
  <c r="G31" i="5" s="1"/>
  <c r="J31" i="5" s="1"/>
  <c r="L30" i="5"/>
  <c r="Q24" i="5" l="1"/>
  <c r="L31" i="5"/>
  <c r="C36" i="5"/>
  <c r="T35" i="5"/>
  <c r="R33" i="5"/>
  <c r="S32" i="5"/>
  <c r="G32" i="5" s="1"/>
  <c r="J32" i="5" s="1"/>
  <c r="K32" i="5"/>
  <c r="M32" i="5" s="1"/>
  <c r="F33" i="5"/>
  <c r="O24" i="5" l="1"/>
  <c r="P24" i="5" s="1"/>
  <c r="H25" i="5"/>
  <c r="I25" i="5" s="1"/>
  <c r="N24" i="5"/>
  <c r="L32" i="5"/>
  <c r="R34" i="5"/>
  <c r="S33" i="5"/>
  <c r="G33" i="5" s="1"/>
  <c r="J33" i="5" s="1"/>
  <c r="K33" i="5"/>
  <c r="M33" i="5" s="1"/>
  <c r="C37" i="5"/>
  <c r="T36" i="5"/>
  <c r="F34" i="5"/>
  <c r="Q25" i="5" l="1"/>
  <c r="H26" i="5" s="1"/>
  <c r="I26" i="5" s="1"/>
  <c r="L33" i="5"/>
  <c r="C38" i="5"/>
  <c r="T37" i="5"/>
  <c r="F35" i="5"/>
  <c r="R35" i="5"/>
  <c r="S34" i="5"/>
  <c r="G34" i="5" s="1"/>
  <c r="J34" i="5" s="1"/>
  <c r="K34" i="5"/>
  <c r="M34" i="5" s="1"/>
  <c r="Q26" i="5" l="1"/>
  <c r="N26" i="5" s="1"/>
  <c r="O25" i="5"/>
  <c r="P25" i="5" s="1"/>
  <c r="N25" i="5"/>
  <c r="F36" i="5"/>
  <c r="L34" i="5"/>
  <c r="R36" i="5"/>
  <c r="K35" i="5"/>
  <c r="M35" i="5" s="1"/>
  <c r="S35" i="5"/>
  <c r="G35" i="5" s="1"/>
  <c r="J35" i="5" s="1"/>
  <c r="T38" i="5"/>
  <c r="C39" i="5"/>
  <c r="O26" i="5" l="1"/>
  <c r="P26" i="5" s="1"/>
  <c r="H27" i="5"/>
  <c r="I27" i="5" s="1"/>
  <c r="L35" i="5"/>
  <c r="S36" i="5"/>
  <c r="G36" i="5" s="1"/>
  <c r="J36" i="5" s="1"/>
  <c r="R37" i="5"/>
  <c r="K36" i="5"/>
  <c r="M36" i="5" s="1"/>
  <c r="C40" i="5"/>
  <c r="T39" i="5"/>
  <c r="F37" i="5"/>
  <c r="Q27" i="5" l="1"/>
  <c r="H28" i="5" s="1"/>
  <c r="I28" i="5" s="1"/>
  <c r="L36" i="5"/>
  <c r="C41" i="5"/>
  <c r="T40" i="5"/>
  <c r="F38" i="5"/>
  <c r="S37" i="5"/>
  <c r="G37" i="5" s="1"/>
  <c r="J37" i="5" s="1"/>
  <c r="R38" i="5"/>
  <c r="K37" i="5"/>
  <c r="M37" i="5" s="1"/>
  <c r="Q28" i="5" l="1"/>
  <c r="H29" i="5" s="1"/>
  <c r="I29" i="5" s="1"/>
  <c r="O27" i="5"/>
  <c r="P27" i="5" s="1"/>
  <c r="N27" i="5"/>
  <c r="L37" i="5"/>
  <c r="F39" i="5"/>
  <c r="S38" i="5"/>
  <c r="G38" i="5" s="1"/>
  <c r="J38" i="5" s="1"/>
  <c r="R39" i="5"/>
  <c r="K38" i="5"/>
  <c r="M38" i="5" s="1"/>
  <c r="C42" i="5"/>
  <c r="T41" i="5"/>
  <c r="O28" i="5" l="1"/>
  <c r="P28" i="5" s="1"/>
  <c r="N28" i="5"/>
  <c r="Q29" i="5"/>
  <c r="N29" i="5" s="1"/>
  <c r="L38" i="5"/>
  <c r="T42" i="5"/>
  <c r="C43" i="5"/>
  <c r="F40" i="5"/>
  <c r="R40" i="5"/>
  <c r="S39" i="5"/>
  <c r="G39" i="5" s="1"/>
  <c r="J39" i="5" s="1"/>
  <c r="K39" i="5"/>
  <c r="M39" i="5" s="1"/>
  <c r="O29" i="5" l="1"/>
  <c r="P29" i="5" s="1"/>
  <c r="H30" i="5"/>
  <c r="I30" i="5" s="1"/>
  <c r="C44" i="5"/>
  <c r="T43" i="5"/>
  <c r="L39" i="5"/>
  <c r="R41" i="5"/>
  <c r="S40" i="5"/>
  <c r="V7" i="5" s="1"/>
  <c r="K40" i="5"/>
  <c r="M40" i="5" s="1"/>
  <c r="F41" i="5"/>
  <c r="Q30" i="5" l="1"/>
  <c r="O30" i="5" s="1"/>
  <c r="P30" i="5" s="1"/>
  <c r="G40" i="5"/>
  <c r="J40" i="5" s="1"/>
  <c r="T44" i="5"/>
  <c r="C45" i="5"/>
  <c r="R42" i="5"/>
  <c r="S41" i="5"/>
  <c r="G41" i="5" s="1"/>
  <c r="J41" i="5" s="1"/>
  <c r="K41" i="5"/>
  <c r="M41" i="5" s="1"/>
  <c r="F42" i="5"/>
  <c r="L40" i="5"/>
  <c r="H31" i="5" l="1"/>
  <c r="Q31" i="5" s="1"/>
  <c r="H32" i="5" s="1"/>
  <c r="N30" i="5"/>
  <c r="F43" i="5"/>
  <c r="L41" i="5"/>
  <c r="R43" i="5"/>
  <c r="S42" i="5"/>
  <c r="G42" i="5" s="1"/>
  <c r="J42" i="5" s="1"/>
  <c r="K42" i="5"/>
  <c r="M42" i="5" s="1"/>
  <c r="C46" i="5"/>
  <c r="T45" i="5"/>
  <c r="N31" i="5" l="1"/>
  <c r="I31" i="5"/>
  <c r="I32" i="5" s="1"/>
  <c r="Q32" i="5"/>
  <c r="N32" i="5" s="1"/>
  <c r="O31" i="5"/>
  <c r="P31" i="5" s="1"/>
  <c r="L42" i="5"/>
  <c r="R44" i="5"/>
  <c r="K43" i="5"/>
  <c r="M43" i="5" s="1"/>
  <c r="S43" i="5"/>
  <c r="G43" i="5" s="1"/>
  <c r="J43" i="5" s="1"/>
  <c r="C47" i="5"/>
  <c r="T46" i="5"/>
  <c r="F44" i="5"/>
  <c r="H33" i="5" l="1"/>
  <c r="I33" i="5" s="1"/>
  <c r="O32" i="5"/>
  <c r="P32" i="5" s="1"/>
  <c r="L43" i="5"/>
  <c r="C48" i="5"/>
  <c r="T47" i="5"/>
  <c r="S44" i="5"/>
  <c r="G44" i="5" s="1"/>
  <c r="J44" i="5" s="1"/>
  <c r="R45" i="5"/>
  <c r="K44" i="5"/>
  <c r="M44" i="5" s="1"/>
  <c r="F45" i="5"/>
  <c r="Q33" i="5" l="1"/>
  <c r="N33" i="5" s="1"/>
  <c r="H34" i="5"/>
  <c r="I34" i="5" s="1"/>
  <c r="L44" i="5"/>
  <c r="S45" i="5"/>
  <c r="G45" i="5" s="1"/>
  <c r="J45" i="5" s="1"/>
  <c r="R46" i="5"/>
  <c r="K45" i="5"/>
  <c r="M45" i="5" s="1"/>
  <c r="T48" i="5"/>
  <c r="C49" i="5"/>
  <c r="F46" i="5"/>
  <c r="O33" i="5" l="1"/>
  <c r="P33" i="5" s="1"/>
  <c r="Q34" i="5"/>
  <c r="O34" i="5" s="1"/>
  <c r="P34" i="5" s="1"/>
  <c r="L45" i="5"/>
  <c r="F47" i="5"/>
  <c r="C50" i="5"/>
  <c r="T49" i="5"/>
  <c r="S46" i="5"/>
  <c r="G46" i="5" s="1"/>
  <c r="J46" i="5" s="1"/>
  <c r="R47" i="5"/>
  <c r="K46" i="5"/>
  <c r="M46" i="5" s="1"/>
  <c r="H35" i="5" l="1"/>
  <c r="I35" i="5" s="1"/>
  <c r="N34" i="5"/>
  <c r="R48" i="5"/>
  <c r="K47" i="5"/>
  <c r="M47" i="5" s="1"/>
  <c r="S47" i="5"/>
  <c r="G47" i="5" s="1"/>
  <c r="J47" i="5" s="1"/>
  <c r="T50" i="5"/>
  <c r="C51" i="5"/>
  <c r="L46" i="5"/>
  <c r="F48" i="5"/>
  <c r="Q35" i="5" l="1"/>
  <c r="O35" i="5" s="1"/>
  <c r="P35" i="5" s="1"/>
  <c r="L47" i="5"/>
  <c r="C52" i="5"/>
  <c r="T51" i="5"/>
  <c r="R49" i="5"/>
  <c r="S48" i="5"/>
  <c r="G48" i="5" s="1"/>
  <c r="J48" i="5" s="1"/>
  <c r="K48" i="5"/>
  <c r="M48" i="5" s="1"/>
  <c r="F49" i="5"/>
  <c r="N35" i="5" l="1"/>
  <c r="H36" i="5"/>
  <c r="Q36" i="5" s="1"/>
  <c r="N36" i="5" s="1"/>
  <c r="R50" i="5"/>
  <c r="S49" i="5"/>
  <c r="G49" i="5" s="1"/>
  <c r="J49" i="5" s="1"/>
  <c r="K49" i="5"/>
  <c r="M49" i="5" s="1"/>
  <c r="T52" i="5"/>
  <c r="C53" i="5"/>
  <c r="F50" i="5"/>
  <c r="L48" i="5"/>
  <c r="H37" i="5" l="1"/>
  <c r="Q37" i="5" s="1"/>
  <c r="N37" i="5" s="1"/>
  <c r="I36" i="5"/>
  <c r="O36" i="5"/>
  <c r="P36" i="5" s="1"/>
  <c r="L49" i="5"/>
  <c r="F51" i="5"/>
  <c r="C54" i="5"/>
  <c r="T53" i="5"/>
  <c r="R51" i="5"/>
  <c r="S50" i="5"/>
  <c r="G50" i="5" s="1"/>
  <c r="J50" i="5" s="1"/>
  <c r="K50" i="5"/>
  <c r="M50" i="5" s="1"/>
  <c r="O37" i="5" l="1"/>
  <c r="P37" i="5" s="1"/>
  <c r="H38" i="5"/>
  <c r="Q38" i="5" s="1"/>
  <c r="N38" i="5" s="1"/>
  <c r="I37" i="5"/>
  <c r="T54" i="5"/>
  <c r="C55" i="5"/>
  <c r="F52" i="5"/>
  <c r="R52" i="5"/>
  <c r="K51" i="5"/>
  <c r="M51" i="5" s="1"/>
  <c r="S51" i="5"/>
  <c r="G51" i="5" s="1"/>
  <c r="J51" i="5" s="1"/>
  <c r="L50" i="5"/>
  <c r="I38" i="5" l="1"/>
  <c r="O38" i="5"/>
  <c r="P38" i="5" s="1"/>
  <c r="H39" i="5"/>
  <c r="Q39" i="5" s="1"/>
  <c r="H40" i="5" s="1"/>
  <c r="L51" i="5"/>
  <c r="F53" i="5"/>
  <c r="C56" i="5"/>
  <c r="T55" i="5"/>
  <c r="S52" i="5"/>
  <c r="V8" i="5" s="1"/>
  <c r="R53" i="5"/>
  <c r="K52" i="5"/>
  <c r="M52" i="5" s="1"/>
  <c r="O39" i="5" l="1"/>
  <c r="P39" i="5" s="1"/>
  <c r="N39" i="5"/>
  <c r="I39" i="5"/>
  <c r="I40" i="5" s="1"/>
  <c r="Q40" i="5"/>
  <c r="L52" i="5"/>
  <c r="T56" i="5"/>
  <c r="C57" i="5"/>
  <c r="G52" i="5"/>
  <c r="J52" i="5" s="1"/>
  <c r="S53" i="5"/>
  <c r="G53" i="5" s="1"/>
  <c r="J53" i="5" s="1"/>
  <c r="K53" i="5"/>
  <c r="M53" i="5" s="1"/>
  <c r="R54" i="5"/>
  <c r="F54" i="5"/>
  <c r="H41" i="5" l="1"/>
  <c r="I41" i="5" s="1"/>
  <c r="O40" i="5"/>
  <c r="P40" i="5" s="1"/>
  <c r="N40" i="5"/>
  <c r="S54" i="5"/>
  <c r="G54" i="5" s="1"/>
  <c r="J54" i="5" s="1"/>
  <c r="R55" i="5"/>
  <c r="K54" i="5"/>
  <c r="M54" i="5" s="1"/>
  <c r="L53" i="5"/>
  <c r="C58" i="5"/>
  <c r="T57" i="5"/>
  <c r="F55" i="5"/>
  <c r="Q41" i="5" l="1"/>
  <c r="H42" i="5" s="1"/>
  <c r="I42" i="5" s="1"/>
  <c r="T58" i="5"/>
  <c r="C59" i="5"/>
  <c r="F56" i="5"/>
  <c r="L54" i="5"/>
  <c r="R56" i="5"/>
  <c r="S55" i="5"/>
  <c r="G55" i="5" s="1"/>
  <c r="J55" i="5" s="1"/>
  <c r="K55" i="5"/>
  <c r="M55" i="5" s="1"/>
  <c r="N41" i="5" l="1"/>
  <c r="Q42" i="5"/>
  <c r="H43" i="5" s="1"/>
  <c r="I43" i="5" s="1"/>
  <c r="O41" i="5"/>
  <c r="P41" i="5" s="1"/>
  <c r="L55" i="5"/>
  <c r="C60" i="5"/>
  <c r="T59" i="5"/>
  <c r="F57" i="5"/>
  <c r="R57" i="5"/>
  <c r="S56" i="5"/>
  <c r="G56" i="5" s="1"/>
  <c r="J56" i="5" s="1"/>
  <c r="K56" i="5"/>
  <c r="M56" i="5" s="1"/>
  <c r="N42" i="5" l="1"/>
  <c r="O42" i="5"/>
  <c r="P42" i="5" s="1"/>
  <c r="Q43" i="5"/>
  <c r="R58" i="5"/>
  <c r="S57" i="5"/>
  <c r="G57" i="5" s="1"/>
  <c r="J57" i="5" s="1"/>
  <c r="K57" i="5"/>
  <c r="M57" i="5" s="1"/>
  <c r="F58" i="5"/>
  <c r="L56" i="5"/>
  <c r="T60" i="5"/>
  <c r="C61" i="5"/>
  <c r="H44" i="5" l="1"/>
  <c r="I44" i="5" s="1"/>
  <c r="O43" i="5"/>
  <c r="P43" i="5" s="1"/>
  <c r="N43" i="5"/>
  <c r="L57" i="5"/>
  <c r="C62" i="5"/>
  <c r="T61" i="5"/>
  <c r="F59" i="5"/>
  <c r="R59" i="5"/>
  <c r="S58" i="5"/>
  <c r="G58" i="5" s="1"/>
  <c r="J58" i="5" s="1"/>
  <c r="K58" i="5"/>
  <c r="M58" i="5" s="1"/>
  <c r="Q44" i="5" l="1"/>
  <c r="O44" i="5" s="1"/>
  <c r="P44" i="5" s="1"/>
  <c r="L58" i="5"/>
  <c r="R60" i="5"/>
  <c r="K59" i="5"/>
  <c r="M59" i="5" s="1"/>
  <c r="S59" i="5"/>
  <c r="G59" i="5" s="1"/>
  <c r="J59" i="5" s="1"/>
  <c r="F60" i="5"/>
  <c r="T62" i="5"/>
  <c r="C63" i="5"/>
  <c r="H45" i="5" l="1"/>
  <c r="I45" i="5" s="1"/>
  <c r="N44" i="5"/>
  <c r="S60" i="5"/>
  <c r="G60" i="5" s="1"/>
  <c r="J60" i="5" s="1"/>
  <c r="R61" i="5"/>
  <c r="K60" i="5"/>
  <c r="M60" i="5" s="1"/>
  <c r="C64" i="5"/>
  <c r="T63" i="5"/>
  <c r="L59" i="5"/>
  <c r="F61" i="5"/>
  <c r="Q45" i="5" l="1"/>
  <c r="O45" i="5" s="1"/>
  <c r="P45" i="5" s="1"/>
  <c r="L60" i="5"/>
  <c r="F62" i="5"/>
  <c r="S61" i="5"/>
  <c r="G61" i="5" s="1"/>
  <c r="J61" i="5" s="1"/>
  <c r="K61" i="5"/>
  <c r="M61" i="5" s="1"/>
  <c r="R62" i="5"/>
  <c r="T64" i="5"/>
  <c r="C65" i="5"/>
  <c r="H46" i="5" l="1"/>
  <c r="I46" i="5" s="1"/>
  <c r="N45" i="5"/>
  <c r="S62" i="5"/>
  <c r="G62" i="5" s="1"/>
  <c r="J62" i="5" s="1"/>
  <c r="R63" i="5"/>
  <c r="K62" i="5"/>
  <c r="M62" i="5" s="1"/>
  <c r="C66" i="5"/>
  <c r="T65" i="5"/>
  <c r="F63" i="5"/>
  <c r="L61" i="5"/>
  <c r="Q46" i="5" l="1"/>
  <c r="H47" i="5" s="1"/>
  <c r="I47" i="5" s="1"/>
  <c r="L62" i="5"/>
  <c r="R64" i="5"/>
  <c r="K63" i="5"/>
  <c r="M63" i="5" s="1"/>
  <c r="S63" i="5"/>
  <c r="G63" i="5" s="1"/>
  <c r="J63" i="5" s="1"/>
  <c r="T66" i="5"/>
  <c r="C67" i="5"/>
  <c r="F64" i="5"/>
  <c r="Q47" i="5" l="1"/>
  <c r="N47" i="5" s="1"/>
  <c r="O46" i="5"/>
  <c r="P46" i="5" s="1"/>
  <c r="N46" i="5"/>
  <c r="L63" i="5"/>
  <c r="R65" i="5"/>
  <c r="S64" i="5"/>
  <c r="G64" i="5" s="1"/>
  <c r="K64" i="5"/>
  <c r="M64" i="5" s="1"/>
  <c r="F65" i="5"/>
  <c r="C68" i="5"/>
  <c r="T67" i="5"/>
  <c r="O47" i="5" l="1"/>
  <c r="P47" i="5" s="1"/>
  <c r="H48" i="5"/>
  <c r="AE40" i="5"/>
  <c r="M5" i="3" s="1"/>
  <c r="J64" i="5"/>
  <c r="AF40" i="5" s="1"/>
  <c r="O5" i="3" s="1"/>
  <c r="F66" i="5"/>
  <c r="V9" i="5"/>
  <c r="AD40" i="5"/>
  <c r="M20" i="3" s="1"/>
  <c r="L64" i="5"/>
  <c r="C69" i="5"/>
  <c r="T68" i="5"/>
  <c r="R66" i="5"/>
  <c r="S65" i="5"/>
  <c r="G65" i="5" s="1"/>
  <c r="J65" i="5" s="1"/>
  <c r="K65" i="5"/>
  <c r="M65" i="5" s="1"/>
  <c r="Q48" i="5" l="1"/>
  <c r="I48" i="5"/>
  <c r="C70" i="5"/>
  <c r="T69" i="5"/>
  <c r="R67" i="5"/>
  <c r="S66" i="5"/>
  <c r="G66" i="5" s="1"/>
  <c r="J66" i="5" s="1"/>
  <c r="K66" i="5"/>
  <c r="M66" i="5" s="1"/>
  <c r="L65" i="5"/>
  <c r="F67" i="5"/>
  <c r="H49" i="5" l="1"/>
  <c r="I49" i="5" s="1"/>
  <c r="N48" i="5"/>
  <c r="O48" i="5"/>
  <c r="P48" i="5" s="1"/>
  <c r="L66" i="5"/>
  <c r="R68" i="5"/>
  <c r="K67" i="5"/>
  <c r="M67" i="5" s="1"/>
  <c r="S67" i="5"/>
  <c r="G67" i="5" s="1"/>
  <c r="J67" i="5" s="1"/>
  <c r="F68" i="5"/>
  <c r="T70" i="5"/>
  <c r="C71" i="5"/>
  <c r="Q49" i="5" l="1"/>
  <c r="H50" i="5" s="1"/>
  <c r="I50" i="5" s="1"/>
  <c r="S68" i="5"/>
  <c r="G68" i="5" s="1"/>
  <c r="J68" i="5" s="1"/>
  <c r="R69" i="5"/>
  <c r="K68" i="5"/>
  <c r="M68" i="5" s="1"/>
  <c r="C72" i="5"/>
  <c r="T71" i="5"/>
  <c r="F69" i="5"/>
  <c r="L67" i="5"/>
  <c r="N49" i="5" l="1"/>
  <c r="Q50" i="5"/>
  <c r="H51" i="5" s="1"/>
  <c r="O49" i="5"/>
  <c r="P49" i="5" s="1"/>
  <c r="F70" i="5"/>
  <c r="S69" i="5"/>
  <c r="G69" i="5" s="1"/>
  <c r="J69" i="5" s="1"/>
  <c r="R70" i="5"/>
  <c r="K69" i="5"/>
  <c r="M69" i="5" s="1"/>
  <c r="C73" i="5"/>
  <c r="T72" i="5"/>
  <c r="L68" i="5"/>
  <c r="O50" i="5" l="1"/>
  <c r="P50" i="5" s="1"/>
  <c r="N50" i="5"/>
  <c r="I51" i="5"/>
  <c r="Q51" i="5"/>
  <c r="L69" i="5"/>
  <c r="F71" i="5"/>
  <c r="T73" i="5"/>
  <c r="C74" i="5"/>
  <c r="S70" i="5"/>
  <c r="G70" i="5" s="1"/>
  <c r="J70" i="5" s="1"/>
  <c r="R71" i="5"/>
  <c r="K70" i="5"/>
  <c r="M70" i="5" s="1"/>
  <c r="N51" i="5" l="1"/>
  <c r="O51" i="5"/>
  <c r="P51" i="5" s="1"/>
  <c r="H52" i="5"/>
  <c r="Q52" i="5" s="1"/>
  <c r="O52" i="5" s="1"/>
  <c r="P52" i="5" s="1"/>
  <c r="H53" i="5"/>
  <c r="Q53" i="5" s="1"/>
  <c r="N52" i="5"/>
  <c r="L70" i="5"/>
  <c r="F72" i="5"/>
  <c r="R72" i="5"/>
  <c r="S71" i="5"/>
  <c r="G71" i="5" s="1"/>
  <c r="J71" i="5" s="1"/>
  <c r="K71" i="5"/>
  <c r="M71" i="5" s="1"/>
  <c r="C75" i="5"/>
  <c r="T74" i="5"/>
  <c r="I52" i="5" l="1"/>
  <c r="I53" i="5" s="1"/>
  <c r="H54" i="5"/>
  <c r="Q54" i="5" s="1"/>
  <c r="N53" i="5"/>
  <c r="O53" i="5"/>
  <c r="P53" i="5" s="1"/>
  <c r="F73" i="5"/>
  <c r="R73" i="5"/>
  <c r="S72" i="5"/>
  <c r="G72" i="5" s="1"/>
  <c r="J72" i="5" s="1"/>
  <c r="K72" i="5"/>
  <c r="M72" i="5" s="1"/>
  <c r="T75" i="5"/>
  <c r="C76" i="5"/>
  <c r="L71" i="5"/>
  <c r="I54" i="5" l="1"/>
  <c r="I55" i="5" s="1"/>
  <c r="N54" i="5"/>
  <c r="H55" i="5"/>
  <c r="Q55" i="5" s="1"/>
  <c r="O54" i="5"/>
  <c r="P54" i="5" s="1"/>
  <c r="F74" i="5"/>
  <c r="L72" i="5"/>
  <c r="C77" i="5"/>
  <c r="T76" i="5"/>
  <c r="R74" i="5"/>
  <c r="S73" i="5"/>
  <c r="G73" i="5" s="1"/>
  <c r="J73" i="5" s="1"/>
  <c r="K73" i="5"/>
  <c r="M73" i="5" s="1"/>
  <c r="O55" i="5" l="1"/>
  <c r="P55" i="5" s="1"/>
  <c r="N55" i="5"/>
  <c r="H56" i="5"/>
  <c r="I56" i="5" s="1"/>
  <c r="L73" i="5"/>
  <c r="T77" i="5"/>
  <c r="C78" i="5"/>
  <c r="F75" i="5"/>
  <c r="R75" i="5"/>
  <c r="S74" i="5"/>
  <c r="G74" i="5" s="1"/>
  <c r="J74" i="5" s="1"/>
  <c r="K74" i="5"/>
  <c r="M74" i="5" s="1"/>
  <c r="Q56" i="5" l="1"/>
  <c r="H57" i="5" s="1"/>
  <c r="Q57" i="5" s="1"/>
  <c r="C79" i="5"/>
  <c r="T78" i="5"/>
  <c r="R76" i="5"/>
  <c r="K75" i="5"/>
  <c r="M75" i="5" s="1"/>
  <c r="S75" i="5"/>
  <c r="G75" i="5" s="1"/>
  <c r="J75" i="5" s="1"/>
  <c r="F76" i="5"/>
  <c r="L74" i="5"/>
  <c r="O56" i="5" l="1"/>
  <c r="P56" i="5" s="1"/>
  <c r="O57" i="5"/>
  <c r="P57" i="5" s="1"/>
  <c r="N57" i="5"/>
  <c r="H58" i="5"/>
  <c r="Q58" i="5" s="1"/>
  <c r="N56" i="5"/>
  <c r="I57" i="5"/>
  <c r="I58" i="5" s="1"/>
  <c r="L75" i="5"/>
  <c r="T79" i="5"/>
  <c r="C80" i="5"/>
  <c r="F77" i="5"/>
  <c r="S76" i="5"/>
  <c r="V10" i="5" s="1"/>
  <c r="R77" i="5"/>
  <c r="K76" i="5"/>
  <c r="M76" i="5" s="1"/>
  <c r="O58" i="5" l="1"/>
  <c r="P58" i="5" s="1"/>
  <c r="H59" i="5"/>
  <c r="Q59" i="5" s="1"/>
  <c r="O59" i="5" s="1"/>
  <c r="P59" i="5" s="1"/>
  <c r="N58" i="5"/>
  <c r="N59" i="5"/>
  <c r="G76" i="5"/>
  <c r="J76" i="5" s="1"/>
  <c r="L76" i="5"/>
  <c r="T80" i="5"/>
  <c r="C81" i="5"/>
  <c r="F78" i="5"/>
  <c r="S77" i="5"/>
  <c r="G77" i="5" s="1"/>
  <c r="J77" i="5" s="1"/>
  <c r="R78" i="5"/>
  <c r="K77" i="5"/>
  <c r="M77" i="5" s="1"/>
  <c r="H60" i="5" l="1"/>
  <c r="Q60" i="5" s="1"/>
  <c r="H61" i="5" s="1"/>
  <c r="Q61" i="5" s="1"/>
  <c r="I59" i="5"/>
  <c r="S78" i="5"/>
  <c r="G78" i="5" s="1"/>
  <c r="J78" i="5" s="1"/>
  <c r="R79" i="5"/>
  <c r="K78" i="5"/>
  <c r="M78" i="5" s="1"/>
  <c r="T81" i="5"/>
  <c r="C82" i="5"/>
  <c r="L77" i="5"/>
  <c r="F79" i="5"/>
  <c r="N60" i="5" l="1"/>
  <c r="O60" i="5"/>
  <c r="P60" i="5" s="1"/>
  <c r="I60" i="5"/>
  <c r="I61" i="5" s="1"/>
  <c r="H62" i="5"/>
  <c r="Q62" i="5" s="1"/>
  <c r="O61" i="5"/>
  <c r="P61" i="5" s="1"/>
  <c r="N61" i="5"/>
  <c r="L78" i="5"/>
  <c r="F80" i="5"/>
  <c r="T82" i="5"/>
  <c r="C83" i="5"/>
  <c r="R80" i="5"/>
  <c r="K79" i="5"/>
  <c r="M79" i="5" s="1"/>
  <c r="S79" i="5"/>
  <c r="G79" i="5" s="1"/>
  <c r="J79" i="5" s="1"/>
  <c r="I62" i="5" l="1"/>
  <c r="L79" i="5"/>
  <c r="N62" i="5"/>
  <c r="H63" i="5"/>
  <c r="Q63" i="5" s="1"/>
  <c r="O62" i="5"/>
  <c r="P62" i="5" s="1"/>
  <c r="C84" i="5"/>
  <c r="T83" i="5"/>
  <c r="F81" i="5"/>
  <c r="R81" i="5"/>
  <c r="S80" i="5"/>
  <c r="G80" i="5" s="1"/>
  <c r="J80" i="5" s="1"/>
  <c r="K80" i="5"/>
  <c r="M80" i="5" s="1"/>
  <c r="N63" i="5" l="1"/>
  <c r="H64" i="5"/>
  <c r="Q64" i="5" s="1"/>
  <c r="O63" i="5"/>
  <c r="P63" i="5" s="1"/>
  <c r="I63" i="5"/>
  <c r="F82" i="5"/>
  <c r="T84" i="5"/>
  <c r="C85" i="5"/>
  <c r="R82" i="5"/>
  <c r="S81" i="5"/>
  <c r="G81" i="5" s="1"/>
  <c r="J81" i="5" s="1"/>
  <c r="K81" i="5"/>
  <c r="M81" i="5" s="1"/>
  <c r="L80" i="5"/>
  <c r="I64" i="5" l="1"/>
  <c r="O64" i="5"/>
  <c r="P64" i="5" s="1"/>
  <c r="N64" i="5"/>
  <c r="H65" i="5"/>
  <c r="Q65" i="5" s="1"/>
  <c r="T85" i="5"/>
  <c r="C86" i="5"/>
  <c r="F83" i="5"/>
  <c r="R83" i="5"/>
  <c r="S82" i="5"/>
  <c r="G82" i="5" s="1"/>
  <c r="J82" i="5" s="1"/>
  <c r="K82" i="5"/>
  <c r="M82" i="5" s="1"/>
  <c r="L81" i="5"/>
  <c r="H66" i="5" l="1"/>
  <c r="Q66" i="5" s="1"/>
  <c r="O65" i="5"/>
  <c r="P65" i="5" s="1"/>
  <c r="N65" i="5"/>
  <c r="I65" i="5"/>
  <c r="L82" i="5"/>
  <c r="T86" i="5"/>
  <c r="C87" i="5"/>
  <c r="R84" i="5"/>
  <c r="K83" i="5"/>
  <c r="M83" i="5" s="1"/>
  <c r="S83" i="5"/>
  <c r="G83" i="5" s="1"/>
  <c r="J83" i="5" s="1"/>
  <c r="F84" i="5"/>
  <c r="I66" i="5" l="1"/>
  <c r="H67" i="5"/>
  <c r="Q67" i="5" s="1"/>
  <c r="N66" i="5"/>
  <c r="O66" i="5"/>
  <c r="P66" i="5" s="1"/>
  <c r="S84" i="5"/>
  <c r="G84" i="5" s="1"/>
  <c r="J84" i="5" s="1"/>
  <c r="R85" i="5"/>
  <c r="K84" i="5"/>
  <c r="M84" i="5" s="1"/>
  <c r="C88" i="5"/>
  <c r="T87" i="5"/>
  <c r="L83" i="5"/>
  <c r="F85" i="5"/>
  <c r="I67" i="5" l="1"/>
  <c r="H68" i="5"/>
  <c r="Q68" i="5" s="1"/>
  <c r="N67" i="5"/>
  <c r="O67" i="5"/>
  <c r="P67" i="5" s="1"/>
  <c r="L84" i="5"/>
  <c r="S85" i="5"/>
  <c r="G85" i="5" s="1"/>
  <c r="J85" i="5" s="1"/>
  <c r="K85" i="5"/>
  <c r="M85" i="5" s="1"/>
  <c r="R86" i="5"/>
  <c r="F86" i="5"/>
  <c r="T88" i="5"/>
  <c r="C89" i="5"/>
  <c r="I68" i="5" l="1"/>
  <c r="N68" i="5"/>
  <c r="H69" i="5"/>
  <c r="O68" i="5"/>
  <c r="P68" i="5" s="1"/>
  <c r="F87" i="5"/>
  <c r="L85" i="5"/>
  <c r="T89" i="5"/>
  <c r="C90" i="5"/>
  <c r="S86" i="5"/>
  <c r="G86" i="5" s="1"/>
  <c r="J86" i="5" s="1"/>
  <c r="R87" i="5"/>
  <c r="K86" i="5"/>
  <c r="M86" i="5" s="1"/>
  <c r="I69" i="5" l="1"/>
  <c r="Q69" i="5"/>
  <c r="O69" i="5" s="1"/>
  <c r="P69" i="5" s="1"/>
  <c r="H70" i="5"/>
  <c r="L86" i="5"/>
  <c r="F88" i="5"/>
  <c r="T90" i="5"/>
  <c r="C91" i="5"/>
  <c r="R88" i="5"/>
  <c r="S87" i="5"/>
  <c r="G87" i="5" s="1"/>
  <c r="J87" i="5" s="1"/>
  <c r="K87" i="5"/>
  <c r="M87" i="5" s="1"/>
  <c r="I70" i="5" l="1"/>
  <c r="N69" i="5"/>
  <c r="Q70" i="5"/>
  <c r="C92" i="5"/>
  <c r="T91" i="5"/>
  <c r="F89" i="5"/>
  <c r="L87" i="5"/>
  <c r="R89" i="5"/>
  <c r="S88" i="5"/>
  <c r="V11" i="5" s="1"/>
  <c r="K88" i="5"/>
  <c r="M88" i="5" s="1"/>
  <c r="H71" i="5" l="1"/>
  <c r="I71" i="5" s="1"/>
  <c r="N70" i="5"/>
  <c r="O70" i="5"/>
  <c r="P70" i="5" s="1"/>
  <c r="L88" i="5"/>
  <c r="G88" i="5"/>
  <c r="J88" i="5" s="1"/>
  <c r="F90" i="5"/>
  <c r="R90" i="5"/>
  <c r="S89" i="5"/>
  <c r="G89" i="5" s="1"/>
  <c r="J89" i="5" s="1"/>
  <c r="K89" i="5"/>
  <c r="M89" i="5" s="1"/>
  <c r="T92" i="5"/>
  <c r="C93" i="5"/>
  <c r="Q71" i="5" l="1"/>
  <c r="H72" i="5" s="1"/>
  <c r="L89" i="5"/>
  <c r="R91" i="5"/>
  <c r="S90" i="5"/>
  <c r="G90" i="5" s="1"/>
  <c r="J90" i="5" s="1"/>
  <c r="K90" i="5"/>
  <c r="M90" i="5" s="1"/>
  <c r="T93" i="5"/>
  <c r="C94" i="5"/>
  <c r="F91" i="5"/>
  <c r="O71" i="5" l="1"/>
  <c r="P71" i="5" s="1"/>
  <c r="I72" i="5"/>
  <c r="Q72" i="5"/>
  <c r="N72" i="5" s="1"/>
  <c r="N71" i="5"/>
  <c r="H73" i="5"/>
  <c r="L90" i="5"/>
  <c r="F92" i="5"/>
  <c r="T94" i="5"/>
  <c r="C95" i="5"/>
  <c r="R92" i="5"/>
  <c r="K91" i="5"/>
  <c r="M91" i="5" s="1"/>
  <c r="S91" i="5"/>
  <c r="G91" i="5" s="1"/>
  <c r="J91" i="5" s="1"/>
  <c r="O72" i="5" l="1"/>
  <c r="P72" i="5" s="1"/>
  <c r="I73" i="5"/>
  <c r="Q73" i="5"/>
  <c r="O73" i="5" s="1"/>
  <c r="P73" i="5" s="1"/>
  <c r="L91" i="5"/>
  <c r="F93" i="5"/>
  <c r="S92" i="5"/>
  <c r="G92" i="5" s="1"/>
  <c r="J92" i="5" s="1"/>
  <c r="R93" i="5"/>
  <c r="K92" i="5"/>
  <c r="M92" i="5" s="1"/>
  <c r="T95" i="5"/>
  <c r="C96" i="5"/>
  <c r="N73" i="5" l="1"/>
  <c r="H74" i="5"/>
  <c r="I74" i="5" s="1"/>
  <c r="Q74" i="5"/>
  <c r="L92" i="5"/>
  <c r="S93" i="5"/>
  <c r="G93" i="5" s="1"/>
  <c r="J93" i="5" s="1"/>
  <c r="K93" i="5"/>
  <c r="M93" i="5" s="1"/>
  <c r="R94" i="5"/>
  <c r="F94" i="5"/>
  <c r="C97" i="5"/>
  <c r="T96" i="5"/>
  <c r="N74" i="5" l="1"/>
  <c r="O74" i="5"/>
  <c r="P74" i="5" s="1"/>
  <c r="H75" i="5"/>
  <c r="L93" i="5"/>
  <c r="F95" i="5"/>
  <c r="S94" i="5"/>
  <c r="G94" i="5" s="1"/>
  <c r="J94" i="5" s="1"/>
  <c r="R95" i="5"/>
  <c r="K94" i="5"/>
  <c r="M94" i="5" s="1"/>
  <c r="C98" i="5"/>
  <c r="T97" i="5"/>
  <c r="I75" i="5" l="1"/>
  <c r="Q75" i="5"/>
  <c r="F96" i="5"/>
  <c r="L94" i="5"/>
  <c r="T98" i="5"/>
  <c r="C99" i="5"/>
  <c r="R96" i="5"/>
  <c r="K95" i="5"/>
  <c r="M95" i="5" s="1"/>
  <c r="S95" i="5"/>
  <c r="G95" i="5" s="1"/>
  <c r="J95" i="5" s="1"/>
  <c r="H76" i="5" l="1"/>
  <c r="I76" i="5" s="1"/>
  <c r="N75" i="5"/>
  <c r="O75" i="5"/>
  <c r="P75" i="5" s="1"/>
  <c r="L95" i="5"/>
  <c r="F97" i="5"/>
  <c r="R97" i="5"/>
  <c r="S96" i="5"/>
  <c r="G96" i="5" s="1"/>
  <c r="J96" i="5" s="1"/>
  <c r="K96" i="5"/>
  <c r="M96" i="5" s="1"/>
  <c r="T99" i="5"/>
  <c r="C100" i="5"/>
  <c r="Q76" i="5" l="1"/>
  <c r="O76" i="5" s="1"/>
  <c r="P76" i="5" s="1"/>
  <c r="C101" i="5"/>
  <c r="T100" i="5"/>
  <c r="L96" i="5"/>
  <c r="R98" i="5"/>
  <c r="S97" i="5"/>
  <c r="G97" i="5" s="1"/>
  <c r="J97" i="5" s="1"/>
  <c r="K97" i="5"/>
  <c r="M97" i="5" s="1"/>
  <c r="F98" i="5"/>
  <c r="H77" i="5" l="1"/>
  <c r="I77" i="5" s="1"/>
  <c r="N76" i="5"/>
  <c r="Q77" i="5"/>
  <c r="C102" i="5"/>
  <c r="T101" i="5"/>
  <c r="R99" i="5"/>
  <c r="S98" i="5"/>
  <c r="G98" i="5" s="1"/>
  <c r="J98" i="5" s="1"/>
  <c r="K98" i="5"/>
  <c r="M98" i="5" s="1"/>
  <c r="F99" i="5"/>
  <c r="L97" i="5"/>
  <c r="N77" i="5" l="1"/>
  <c r="O77" i="5"/>
  <c r="P77" i="5" s="1"/>
  <c r="H78" i="5"/>
  <c r="I78" i="5" s="1"/>
  <c r="L98" i="5"/>
  <c r="R100" i="5"/>
  <c r="K99" i="5"/>
  <c r="M99" i="5" s="1"/>
  <c r="S99" i="5"/>
  <c r="G99" i="5" s="1"/>
  <c r="J99" i="5" s="1"/>
  <c r="F100" i="5"/>
  <c r="T102" i="5"/>
  <c r="C103" i="5"/>
  <c r="Q78" i="5" l="1"/>
  <c r="O78" i="5" s="1"/>
  <c r="P78" i="5" s="1"/>
  <c r="L99" i="5"/>
  <c r="F101" i="5"/>
  <c r="T103" i="5"/>
  <c r="C104" i="5"/>
  <c r="S100" i="5"/>
  <c r="V12" i="5" s="1"/>
  <c r="R101" i="5"/>
  <c r="K100" i="5"/>
  <c r="M100" i="5" s="1"/>
  <c r="H79" i="5" l="1"/>
  <c r="I79" i="5" s="1"/>
  <c r="N78" i="5"/>
  <c r="L100" i="5"/>
  <c r="F102" i="5"/>
  <c r="C105" i="5"/>
  <c r="T104" i="5"/>
  <c r="S101" i="5"/>
  <c r="G101" i="5" s="1"/>
  <c r="J101" i="5" s="1"/>
  <c r="R102" i="5"/>
  <c r="K101" i="5"/>
  <c r="M101" i="5" s="1"/>
  <c r="G100" i="5"/>
  <c r="J100" i="5" s="1"/>
  <c r="Q79" i="5" l="1"/>
  <c r="N79" i="5" s="1"/>
  <c r="L101" i="5"/>
  <c r="C106" i="5"/>
  <c r="T105" i="5"/>
  <c r="S102" i="5"/>
  <c r="G102" i="5" s="1"/>
  <c r="J102" i="5" s="1"/>
  <c r="R103" i="5"/>
  <c r="K102" i="5"/>
  <c r="M102" i="5" s="1"/>
  <c r="F103" i="5"/>
  <c r="H80" i="5" l="1"/>
  <c r="I80" i="5" s="1"/>
  <c r="O79" i="5"/>
  <c r="P79" i="5" s="1"/>
  <c r="L102" i="5"/>
  <c r="F104" i="5"/>
  <c r="T106" i="5"/>
  <c r="C107" i="5"/>
  <c r="R104" i="5"/>
  <c r="S103" i="5"/>
  <c r="G103" i="5" s="1"/>
  <c r="J103" i="5" s="1"/>
  <c r="K103" i="5"/>
  <c r="M103" i="5" s="1"/>
  <c r="Q80" i="5" l="1"/>
  <c r="N80" i="5" s="1"/>
  <c r="L103" i="5"/>
  <c r="T107" i="5"/>
  <c r="C108" i="5"/>
  <c r="R105" i="5"/>
  <c r="S104" i="5"/>
  <c r="G104" i="5" s="1"/>
  <c r="J104" i="5" s="1"/>
  <c r="K104" i="5"/>
  <c r="M104" i="5" s="1"/>
  <c r="F105" i="5"/>
  <c r="H81" i="5" l="1"/>
  <c r="I81" i="5" s="1"/>
  <c r="O80" i="5"/>
  <c r="P80" i="5" s="1"/>
  <c r="C109" i="5"/>
  <c r="T108" i="5"/>
  <c r="F106" i="5"/>
  <c r="R106" i="5"/>
  <c r="S105" i="5"/>
  <c r="G105" i="5" s="1"/>
  <c r="J105" i="5" s="1"/>
  <c r="K105" i="5"/>
  <c r="M105" i="5" s="1"/>
  <c r="L104" i="5"/>
  <c r="Q81" i="5" l="1"/>
  <c r="H82" i="5" s="1"/>
  <c r="O81" i="5"/>
  <c r="P81" i="5" s="1"/>
  <c r="N81" i="5"/>
  <c r="L105" i="5"/>
  <c r="C110" i="5"/>
  <c r="T109" i="5"/>
  <c r="R107" i="5"/>
  <c r="S106" i="5"/>
  <c r="G106" i="5" s="1"/>
  <c r="J106" i="5" s="1"/>
  <c r="K106" i="5"/>
  <c r="M106" i="5" s="1"/>
  <c r="F107" i="5"/>
  <c r="I82" i="5" l="1"/>
  <c r="Q82" i="5"/>
  <c r="L106" i="5"/>
  <c r="C111" i="5"/>
  <c r="T110" i="5"/>
  <c r="R108" i="5"/>
  <c r="K107" i="5"/>
  <c r="M107" i="5" s="1"/>
  <c r="S107" i="5"/>
  <c r="G107" i="5" s="1"/>
  <c r="J107" i="5" s="1"/>
  <c r="F108" i="5"/>
  <c r="N82" i="5" l="1"/>
  <c r="H83" i="5"/>
  <c r="I83" i="5" s="1"/>
  <c r="O82" i="5"/>
  <c r="P82" i="5" s="1"/>
  <c r="L107" i="5"/>
  <c r="S108" i="5"/>
  <c r="G108" i="5" s="1"/>
  <c r="J108" i="5" s="1"/>
  <c r="R109" i="5"/>
  <c r="K108" i="5"/>
  <c r="M108" i="5" s="1"/>
  <c r="F109" i="5"/>
  <c r="T111" i="5"/>
  <c r="C112" i="5"/>
  <c r="Q83" i="5" l="1"/>
  <c r="O83" i="5" s="1"/>
  <c r="P83" i="5" s="1"/>
  <c r="L108" i="5"/>
  <c r="S109" i="5"/>
  <c r="G109" i="5" s="1"/>
  <c r="J109" i="5" s="1"/>
  <c r="R110" i="5"/>
  <c r="K109" i="5"/>
  <c r="M109" i="5" s="1"/>
  <c r="C113" i="5"/>
  <c r="T112" i="5"/>
  <c r="F110" i="5"/>
  <c r="N83" i="5" l="1"/>
  <c r="H84" i="5"/>
  <c r="Q84" i="5" s="1"/>
  <c r="H85" i="5" s="1"/>
  <c r="Q85" i="5" s="1"/>
  <c r="I84" i="5"/>
  <c r="N84" i="5"/>
  <c r="S110" i="5"/>
  <c r="G110" i="5" s="1"/>
  <c r="J110" i="5" s="1"/>
  <c r="R111" i="5"/>
  <c r="K110" i="5"/>
  <c r="M110" i="5" s="1"/>
  <c r="F111" i="5"/>
  <c r="L109" i="5"/>
  <c r="T113" i="5"/>
  <c r="C114" i="5"/>
  <c r="O84" i="5" l="1"/>
  <c r="P84" i="5" s="1"/>
  <c r="O85" i="5"/>
  <c r="P85" i="5" s="1"/>
  <c r="H86" i="5"/>
  <c r="Q86" i="5" s="1"/>
  <c r="N85" i="5"/>
  <c r="I85" i="5"/>
  <c r="I86" i="5" s="1"/>
  <c r="F112" i="5"/>
  <c r="R112" i="5"/>
  <c r="K111" i="5"/>
  <c r="M111" i="5" s="1"/>
  <c r="S111" i="5"/>
  <c r="G111" i="5" s="1"/>
  <c r="J111" i="5" s="1"/>
  <c r="T114" i="5"/>
  <c r="C115" i="5"/>
  <c r="L110" i="5"/>
  <c r="H87" i="5" l="1"/>
  <c r="Q87" i="5" s="1"/>
  <c r="O86" i="5"/>
  <c r="P86" i="5" s="1"/>
  <c r="N86" i="5"/>
  <c r="L111" i="5"/>
  <c r="T115" i="5"/>
  <c r="C116" i="5"/>
  <c r="F113" i="5"/>
  <c r="R113" i="5"/>
  <c r="S112" i="5"/>
  <c r="V13" i="5" s="1"/>
  <c r="K112" i="5"/>
  <c r="M112" i="5" s="1"/>
  <c r="I87" i="5" l="1"/>
  <c r="H88" i="5"/>
  <c r="Q88" i="5" s="1"/>
  <c r="O87" i="5"/>
  <c r="P87" i="5" s="1"/>
  <c r="N87" i="5"/>
  <c r="R114" i="5"/>
  <c r="S113" i="5"/>
  <c r="G113" i="5" s="1"/>
  <c r="J113" i="5" s="1"/>
  <c r="K113" i="5"/>
  <c r="M113" i="5" s="1"/>
  <c r="G112" i="5"/>
  <c r="J112" i="5" s="1"/>
  <c r="F114" i="5"/>
  <c r="L112" i="5"/>
  <c r="C117" i="5"/>
  <c r="T116" i="5"/>
  <c r="I88" i="5" l="1"/>
  <c r="O88" i="5"/>
  <c r="P88" i="5" s="1"/>
  <c r="N88" i="5"/>
  <c r="H89" i="5"/>
  <c r="Q89" i="5" s="1"/>
  <c r="R115" i="5"/>
  <c r="S114" i="5"/>
  <c r="G114" i="5" s="1"/>
  <c r="J114" i="5" s="1"/>
  <c r="K114" i="5"/>
  <c r="M114" i="5" s="1"/>
  <c r="F115" i="5"/>
  <c r="T117" i="5"/>
  <c r="C118" i="5"/>
  <c r="L113" i="5"/>
  <c r="O89" i="5" l="1"/>
  <c r="P89" i="5" s="1"/>
  <c r="H90" i="5"/>
  <c r="Q90" i="5" s="1"/>
  <c r="N89" i="5"/>
  <c r="I89" i="5"/>
  <c r="I90" i="5" s="1"/>
  <c r="R116" i="5"/>
  <c r="K115" i="5"/>
  <c r="M115" i="5" s="1"/>
  <c r="S115" i="5"/>
  <c r="G115" i="5" s="1"/>
  <c r="J115" i="5" s="1"/>
  <c r="L114" i="5"/>
  <c r="F116" i="5"/>
  <c r="T118" i="5"/>
  <c r="C119" i="5"/>
  <c r="N90" i="5" l="1"/>
  <c r="H91" i="5"/>
  <c r="O90" i="5"/>
  <c r="P90" i="5" s="1"/>
  <c r="L115" i="5"/>
  <c r="F117" i="5"/>
  <c r="T119" i="5"/>
  <c r="C120" i="5"/>
  <c r="S116" i="5"/>
  <c r="G116" i="5" s="1"/>
  <c r="J116" i="5" s="1"/>
  <c r="R117" i="5"/>
  <c r="K116" i="5"/>
  <c r="M116" i="5" s="1"/>
  <c r="Q91" i="5" l="1"/>
  <c r="I91" i="5"/>
  <c r="L116" i="5"/>
  <c r="C121" i="5"/>
  <c r="T120" i="5"/>
  <c r="S117" i="5"/>
  <c r="G117" i="5" s="1"/>
  <c r="J117" i="5" s="1"/>
  <c r="K117" i="5"/>
  <c r="M117" i="5" s="1"/>
  <c r="R118" i="5"/>
  <c r="F118" i="5"/>
  <c r="O91" i="5" l="1"/>
  <c r="P91" i="5" s="1"/>
  <c r="H92" i="5"/>
  <c r="Q92" i="5" s="1"/>
  <c r="N91" i="5"/>
  <c r="F119" i="5"/>
  <c r="C122" i="5"/>
  <c r="T121" i="5"/>
  <c r="L117" i="5"/>
  <c r="S118" i="5"/>
  <c r="G118" i="5" s="1"/>
  <c r="J118" i="5" s="1"/>
  <c r="R119" i="5"/>
  <c r="K118" i="5"/>
  <c r="M118" i="5" s="1"/>
  <c r="O92" i="5" l="1"/>
  <c r="P92" i="5" s="1"/>
  <c r="N92" i="5"/>
  <c r="H93" i="5"/>
  <c r="Q93" i="5" s="1"/>
  <c r="I92" i="5"/>
  <c r="T122" i="5"/>
  <c r="C123" i="5"/>
  <c r="R120" i="5"/>
  <c r="S119" i="5"/>
  <c r="G119" i="5" s="1"/>
  <c r="J119" i="5" s="1"/>
  <c r="K119" i="5"/>
  <c r="M119" i="5" s="1"/>
  <c r="F120" i="5"/>
  <c r="L118" i="5"/>
  <c r="I93" i="5" l="1"/>
  <c r="H94" i="5"/>
  <c r="Q94" i="5" s="1"/>
  <c r="O93" i="5"/>
  <c r="P93" i="5" s="1"/>
  <c r="N93" i="5"/>
  <c r="L119" i="5"/>
  <c r="T123" i="5"/>
  <c r="C124" i="5"/>
  <c r="R121" i="5"/>
  <c r="S120" i="5"/>
  <c r="G120" i="5" s="1"/>
  <c r="J120" i="5" s="1"/>
  <c r="K120" i="5"/>
  <c r="M120" i="5" s="1"/>
  <c r="F121" i="5"/>
  <c r="I94" i="5" l="1"/>
  <c r="H95" i="5"/>
  <c r="I95" i="5" s="1"/>
  <c r="N94" i="5"/>
  <c r="O94" i="5"/>
  <c r="P94" i="5" s="1"/>
  <c r="C125" i="5"/>
  <c r="T124" i="5"/>
  <c r="F122" i="5"/>
  <c r="L120" i="5"/>
  <c r="R122" i="5"/>
  <c r="S121" i="5"/>
  <c r="G121" i="5" s="1"/>
  <c r="J121" i="5" s="1"/>
  <c r="K121" i="5"/>
  <c r="M121" i="5" s="1"/>
  <c r="Q95" i="5" l="1"/>
  <c r="O95" i="5" s="1"/>
  <c r="P95" i="5" s="1"/>
  <c r="H96" i="5"/>
  <c r="I96" i="5" s="1"/>
  <c r="N95" i="5"/>
  <c r="L121" i="5"/>
  <c r="C126" i="5"/>
  <c r="T125" i="5"/>
  <c r="R123" i="5"/>
  <c r="S122" i="5"/>
  <c r="G122" i="5" s="1"/>
  <c r="J122" i="5" s="1"/>
  <c r="K122" i="5"/>
  <c r="M122" i="5" s="1"/>
  <c r="F123" i="5"/>
  <c r="Q96" i="5" l="1"/>
  <c r="H97" i="5" s="1"/>
  <c r="I97" i="5" s="1"/>
  <c r="N96" i="5"/>
  <c r="O96" i="5"/>
  <c r="P96" i="5" s="1"/>
  <c r="T126" i="5"/>
  <c r="C127" i="5"/>
  <c r="R124" i="5"/>
  <c r="K123" i="5"/>
  <c r="M123" i="5" s="1"/>
  <c r="S123" i="5"/>
  <c r="G123" i="5" s="1"/>
  <c r="J123" i="5" s="1"/>
  <c r="L122" i="5"/>
  <c r="F124" i="5"/>
  <c r="Q97" i="5" l="1"/>
  <c r="L123" i="5"/>
  <c r="T127" i="5"/>
  <c r="C128" i="5"/>
  <c r="F125" i="5"/>
  <c r="S124" i="5"/>
  <c r="R125" i="5"/>
  <c r="K124" i="5"/>
  <c r="M124" i="5" s="1"/>
  <c r="N97" i="5" l="1"/>
  <c r="H98" i="5"/>
  <c r="I98" i="5" s="1"/>
  <c r="O97" i="5"/>
  <c r="P97" i="5" s="1"/>
  <c r="L124" i="5"/>
  <c r="F126" i="5"/>
  <c r="T128" i="5"/>
  <c r="C129" i="5"/>
  <c r="S125" i="5"/>
  <c r="G125" i="5" s="1"/>
  <c r="J125" i="5" s="1"/>
  <c r="K125" i="5"/>
  <c r="M125" i="5" s="1"/>
  <c r="R126" i="5"/>
  <c r="V14" i="5"/>
  <c r="AD41" i="5"/>
  <c r="M21" i="3" s="1"/>
  <c r="G124" i="5"/>
  <c r="Q98" i="5" l="1"/>
  <c r="H99" i="5" s="1"/>
  <c r="I99" i="5" s="1"/>
  <c r="O98" i="5"/>
  <c r="P98" i="5" s="1"/>
  <c r="N98" i="5"/>
  <c r="L125" i="5"/>
  <c r="F127" i="5"/>
  <c r="S126" i="5"/>
  <c r="G126" i="5" s="1"/>
  <c r="J126" i="5" s="1"/>
  <c r="R127" i="5"/>
  <c r="K126" i="5"/>
  <c r="M126" i="5" s="1"/>
  <c r="J124" i="5"/>
  <c r="AF41" i="5" s="1"/>
  <c r="O6" i="3" s="1"/>
  <c r="AE41" i="5"/>
  <c r="M6" i="3" s="1"/>
  <c r="C130" i="5"/>
  <c r="T129" i="5"/>
  <c r="Q99" i="5" l="1"/>
  <c r="H100" i="5" s="1"/>
  <c r="R128" i="5"/>
  <c r="K127" i="5"/>
  <c r="M127" i="5" s="1"/>
  <c r="S127" i="5"/>
  <c r="G127" i="5" s="1"/>
  <c r="J127" i="5" s="1"/>
  <c r="L126" i="5"/>
  <c r="F128" i="5"/>
  <c r="T130" i="5"/>
  <c r="C131" i="5"/>
  <c r="O99" i="5" l="1"/>
  <c r="P99" i="5" s="1"/>
  <c r="N99" i="5"/>
  <c r="I100" i="5"/>
  <c r="Q100" i="5"/>
  <c r="H101" i="5" s="1"/>
  <c r="L127" i="5"/>
  <c r="F129" i="5"/>
  <c r="R129" i="5"/>
  <c r="S128" i="5"/>
  <c r="G128" i="5" s="1"/>
  <c r="J128" i="5" s="1"/>
  <c r="K128" i="5"/>
  <c r="M128" i="5" s="1"/>
  <c r="T131" i="5"/>
  <c r="C132" i="5"/>
  <c r="O100" i="5" l="1"/>
  <c r="P100" i="5" s="1"/>
  <c r="N100" i="5"/>
  <c r="I101" i="5"/>
  <c r="Q101" i="5"/>
  <c r="N101" i="5" s="1"/>
  <c r="F130" i="5"/>
  <c r="R130" i="5"/>
  <c r="S129" i="5"/>
  <c r="G129" i="5" s="1"/>
  <c r="J129" i="5" s="1"/>
  <c r="K129" i="5"/>
  <c r="M129" i="5" s="1"/>
  <c r="L128" i="5"/>
  <c r="T132" i="5"/>
  <c r="C133" i="5"/>
  <c r="H102" i="5" l="1"/>
  <c r="O101" i="5"/>
  <c r="P101" i="5" s="1"/>
  <c r="I102" i="5"/>
  <c r="Q102" i="5"/>
  <c r="L129" i="5"/>
  <c r="R131" i="5"/>
  <c r="S130" i="5"/>
  <c r="G130" i="5" s="1"/>
  <c r="J130" i="5" s="1"/>
  <c r="K130" i="5"/>
  <c r="M130" i="5" s="1"/>
  <c r="F131" i="5"/>
  <c r="T133" i="5"/>
  <c r="C134" i="5"/>
  <c r="H103" i="5" l="1"/>
  <c r="Q103" i="5" s="1"/>
  <c r="O102" i="5"/>
  <c r="P102" i="5" s="1"/>
  <c r="N102" i="5"/>
  <c r="F132" i="5"/>
  <c r="T134" i="5"/>
  <c r="C135" i="5"/>
  <c r="R132" i="5"/>
  <c r="K131" i="5"/>
  <c r="M131" i="5" s="1"/>
  <c r="S131" i="5"/>
  <c r="G131" i="5" s="1"/>
  <c r="J131" i="5" s="1"/>
  <c r="L130" i="5"/>
  <c r="I103" i="5" l="1"/>
  <c r="N103" i="5"/>
  <c r="H104" i="5"/>
  <c r="Q104" i="5" s="1"/>
  <c r="O103" i="5"/>
  <c r="P103" i="5" s="1"/>
  <c r="L131" i="5"/>
  <c r="F133" i="5"/>
  <c r="T135" i="5"/>
  <c r="C136" i="5"/>
  <c r="S132" i="5"/>
  <c r="G132" i="5" s="1"/>
  <c r="J132" i="5" s="1"/>
  <c r="R133" i="5"/>
  <c r="K132" i="5"/>
  <c r="M132" i="5" s="1"/>
  <c r="N104" i="5" l="1"/>
  <c r="H105" i="5"/>
  <c r="Q105" i="5" s="1"/>
  <c r="O104" i="5"/>
  <c r="P104" i="5" s="1"/>
  <c r="I104" i="5"/>
  <c r="L132" i="5"/>
  <c r="F134" i="5"/>
  <c r="T136" i="5"/>
  <c r="C137" i="5"/>
  <c r="S133" i="5"/>
  <c r="G133" i="5" s="1"/>
  <c r="J133" i="5" s="1"/>
  <c r="R134" i="5"/>
  <c r="K133" i="5"/>
  <c r="M133" i="5" s="1"/>
  <c r="I105" i="5" l="1"/>
  <c r="H106" i="5"/>
  <c r="Q106" i="5" s="1"/>
  <c r="N105" i="5"/>
  <c r="O105" i="5"/>
  <c r="P105" i="5" s="1"/>
  <c r="F135" i="5"/>
  <c r="S134" i="5"/>
  <c r="G134" i="5" s="1"/>
  <c r="J134" i="5" s="1"/>
  <c r="R135" i="5"/>
  <c r="K134" i="5"/>
  <c r="M134" i="5" s="1"/>
  <c r="C138" i="5"/>
  <c r="T137" i="5"/>
  <c r="L133" i="5"/>
  <c r="N106" i="5" l="1"/>
  <c r="H107" i="5"/>
  <c r="Q107" i="5" s="1"/>
  <c r="O106" i="5"/>
  <c r="P106" i="5" s="1"/>
  <c r="I106" i="5"/>
  <c r="I107" i="5" s="1"/>
  <c r="L134" i="5"/>
  <c r="F136" i="5"/>
  <c r="T138" i="5"/>
  <c r="C139" i="5"/>
  <c r="R136" i="5"/>
  <c r="S135" i="5"/>
  <c r="G135" i="5" s="1"/>
  <c r="J135" i="5" s="1"/>
  <c r="K135" i="5"/>
  <c r="M135" i="5" s="1"/>
  <c r="O107" i="5" l="1"/>
  <c r="P107" i="5" s="1"/>
  <c r="N107" i="5"/>
  <c r="H108" i="5"/>
  <c r="I108" i="5" s="1"/>
  <c r="F137" i="5"/>
  <c r="L135" i="5"/>
  <c r="T139" i="5"/>
  <c r="C140" i="5"/>
  <c r="R137" i="5"/>
  <c r="S136" i="5"/>
  <c r="V15" i="5" s="1"/>
  <c r="K136" i="5"/>
  <c r="M136" i="5" s="1"/>
  <c r="Q108" i="5" l="1"/>
  <c r="L136" i="5"/>
  <c r="R138" i="5"/>
  <c r="S137" i="5"/>
  <c r="G137" i="5" s="1"/>
  <c r="J137" i="5" s="1"/>
  <c r="K137" i="5"/>
  <c r="M137" i="5" s="1"/>
  <c r="G136" i="5"/>
  <c r="J136" i="5" s="1"/>
  <c r="T140" i="5"/>
  <c r="C141" i="5"/>
  <c r="F138" i="5"/>
  <c r="O108" i="5" l="1"/>
  <c r="P108" i="5" s="1"/>
  <c r="H109" i="5"/>
  <c r="I109" i="5" s="1"/>
  <c r="N108" i="5"/>
  <c r="L137" i="5"/>
  <c r="C142" i="5"/>
  <c r="T141" i="5"/>
  <c r="F139" i="5"/>
  <c r="R139" i="5"/>
  <c r="S138" i="5"/>
  <c r="G138" i="5" s="1"/>
  <c r="J138" i="5" s="1"/>
  <c r="K138" i="5"/>
  <c r="M138" i="5" s="1"/>
  <c r="Q109" i="5" l="1"/>
  <c r="H110" i="5" s="1"/>
  <c r="F140" i="5"/>
  <c r="L138" i="5"/>
  <c r="R140" i="5"/>
  <c r="K139" i="5"/>
  <c r="M139" i="5" s="1"/>
  <c r="S139" i="5"/>
  <c r="G139" i="5" s="1"/>
  <c r="J139" i="5" s="1"/>
  <c r="T142" i="5"/>
  <c r="C143" i="5"/>
  <c r="N109" i="5" l="1"/>
  <c r="O109" i="5"/>
  <c r="P109" i="5" s="1"/>
  <c r="I110" i="5"/>
  <c r="Q110" i="5"/>
  <c r="N110" i="5" s="1"/>
  <c r="F141" i="5"/>
  <c r="T143" i="5"/>
  <c r="C144" i="5"/>
  <c r="S140" i="5"/>
  <c r="G140" i="5" s="1"/>
  <c r="J140" i="5" s="1"/>
  <c r="R141" i="5"/>
  <c r="K140" i="5"/>
  <c r="M140" i="5" s="1"/>
  <c r="L139" i="5"/>
  <c r="O110" i="5" l="1"/>
  <c r="P110" i="5" s="1"/>
  <c r="H111" i="5"/>
  <c r="I111" i="5" s="1"/>
  <c r="L140" i="5"/>
  <c r="S141" i="5"/>
  <c r="G141" i="5" s="1"/>
  <c r="J141" i="5" s="1"/>
  <c r="R142" i="5"/>
  <c r="K141" i="5"/>
  <c r="M141" i="5" s="1"/>
  <c r="C145" i="5"/>
  <c r="T144" i="5"/>
  <c r="F142" i="5"/>
  <c r="Q111" i="5" l="1"/>
  <c r="N111" i="5"/>
  <c r="O111" i="5"/>
  <c r="P111" i="5" s="1"/>
  <c r="H112" i="5"/>
  <c r="I112" i="5" s="1"/>
  <c r="F143" i="5"/>
  <c r="S142" i="5"/>
  <c r="G142" i="5" s="1"/>
  <c r="J142" i="5" s="1"/>
  <c r="R143" i="5"/>
  <c r="K142" i="5"/>
  <c r="M142" i="5" s="1"/>
  <c r="C146" i="5"/>
  <c r="T145" i="5"/>
  <c r="L141" i="5"/>
  <c r="Q112" i="5" l="1"/>
  <c r="T146" i="5"/>
  <c r="C147" i="5"/>
  <c r="L142" i="5"/>
  <c r="F144" i="5"/>
  <c r="R144" i="5"/>
  <c r="K143" i="5"/>
  <c r="M143" i="5" s="1"/>
  <c r="S143" i="5"/>
  <c r="G143" i="5" s="1"/>
  <c r="J143" i="5" s="1"/>
  <c r="H113" i="5" l="1"/>
  <c r="I113" i="5" s="1"/>
  <c r="O112" i="5"/>
  <c r="P112" i="5" s="1"/>
  <c r="N112" i="5"/>
  <c r="L143" i="5"/>
  <c r="F145" i="5"/>
  <c r="R145" i="5"/>
  <c r="S144" i="5"/>
  <c r="G144" i="5" s="1"/>
  <c r="J144" i="5" s="1"/>
  <c r="K144" i="5"/>
  <c r="M144" i="5" s="1"/>
  <c r="C148" i="5"/>
  <c r="T147" i="5"/>
  <c r="Q113" i="5" l="1"/>
  <c r="O113" i="5" s="1"/>
  <c r="P113" i="5" s="1"/>
  <c r="N113" i="5"/>
  <c r="L144" i="5"/>
  <c r="F146" i="5"/>
  <c r="R146" i="5"/>
  <c r="S145" i="5"/>
  <c r="G145" i="5" s="1"/>
  <c r="J145" i="5" s="1"/>
  <c r="K145" i="5"/>
  <c r="M145" i="5" s="1"/>
  <c r="C149" i="5"/>
  <c r="T148" i="5"/>
  <c r="H114" i="5" l="1"/>
  <c r="I114" i="5" s="1"/>
  <c r="Q114" i="5"/>
  <c r="L145" i="5"/>
  <c r="C150" i="5"/>
  <c r="T149" i="5"/>
  <c r="F147" i="5"/>
  <c r="R147" i="5"/>
  <c r="S146" i="5"/>
  <c r="G146" i="5" s="1"/>
  <c r="J146" i="5" s="1"/>
  <c r="K146" i="5"/>
  <c r="M146" i="5" s="1"/>
  <c r="N114" i="5" l="1"/>
  <c r="H115" i="5"/>
  <c r="I115" i="5" s="1"/>
  <c r="O114" i="5"/>
  <c r="P114" i="5" s="1"/>
  <c r="R148" i="5"/>
  <c r="K147" i="5"/>
  <c r="M147" i="5" s="1"/>
  <c r="S147" i="5"/>
  <c r="G147" i="5" s="1"/>
  <c r="J147" i="5" s="1"/>
  <c r="L146" i="5"/>
  <c r="F148" i="5"/>
  <c r="T150" i="5"/>
  <c r="C151" i="5"/>
  <c r="Q115" i="5" l="1"/>
  <c r="H116" i="5" s="1"/>
  <c r="O115" i="5"/>
  <c r="P115" i="5" s="1"/>
  <c r="N115" i="5"/>
  <c r="L147" i="5"/>
  <c r="T151" i="5"/>
  <c r="C152" i="5"/>
  <c r="S148" i="5"/>
  <c r="V16" i="5" s="1"/>
  <c r="R149" i="5"/>
  <c r="K148" i="5"/>
  <c r="M148" i="5" s="1"/>
  <c r="F149" i="5"/>
  <c r="I116" i="5" l="1"/>
  <c r="Q116" i="5"/>
  <c r="N116" i="5" s="1"/>
  <c r="H117" i="5"/>
  <c r="I117" i="5" s="1"/>
  <c r="O116" i="5"/>
  <c r="P116" i="5" s="1"/>
  <c r="G148" i="5"/>
  <c r="J148" i="5" s="1"/>
  <c r="S149" i="5"/>
  <c r="G149" i="5" s="1"/>
  <c r="J149" i="5" s="1"/>
  <c r="K149" i="5"/>
  <c r="M149" i="5" s="1"/>
  <c r="R150" i="5"/>
  <c r="F150" i="5"/>
  <c r="T152" i="5"/>
  <c r="C153" i="5"/>
  <c r="L148" i="5"/>
  <c r="Q117" i="5" l="1"/>
  <c r="N117" i="5" s="1"/>
  <c r="H118" i="5"/>
  <c r="I118" i="5" s="1"/>
  <c r="L149" i="5"/>
  <c r="C154" i="5"/>
  <c r="T153" i="5"/>
  <c r="S150" i="5"/>
  <c r="G150" i="5" s="1"/>
  <c r="J150" i="5" s="1"/>
  <c r="R151" i="5"/>
  <c r="K150" i="5"/>
  <c r="M150" i="5" s="1"/>
  <c r="F151" i="5"/>
  <c r="O117" i="5" l="1"/>
  <c r="P117" i="5" s="1"/>
  <c r="Q118" i="5"/>
  <c r="R152" i="5"/>
  <c r="S151" i="5"/>
  <c r="G151" i="5" s="1"/>
  <c r="J151" i="5" s="1"/>
  <c r="K151" i="5"/>
  <c r="M151" i="5" s="1"/>
  <c r="F152" i="5"/>
  <c r="T154" i="5"/>
  <c r="C155" i="5"/>
  <c r="L150" i="5"/>
  <c r="H119" i="5" l="1"/>
  <c r="O118" i="5"/>
  <c r="P118" i="5" s="1"/>
  <c r="N118" i="5"/>
  <c r="L151" i="5"/>
  <c r="F153" i="5"/>
  <c r="T155" i="5"/>
  <c r="C156" i="5"/>
  <c r="R153" i="5"/>
  <c r="S152" i="5"/>
  <c r="G152" i="5" s="1"/>
  <c r="J152" i="5" s="1"/>
  <c r="K152" i="5"/>
  <c r="M152" i="5" s="1"/>
  <c r="Q119" i="5" l="1"/>
  <c r="I119" i="5"/>
  <c r="L152" i="5"/>
  <c r="R154" i="5"/>
  <c r="S153" i="5"/>
  <c r="G153" i="5" s="1"/>
  <c r="J153" i="5" s="1"/>
  <c r="K153" i="5"/>
  <c r="M153" i="5" s="1"/>
  <c r="T156" i="5"/>
  <c r="C157" i="5"/>
  <c r="F154" i="5"/>
  <c r="H120" i="5" l="1"/>
  <c r="Q120" i="5" s="1"/>
  <c r="N119" i="5"/>
  <c r="O119" i="5"/>
  <c r="P119" i="5" s="1"/>
  <c r="L153" i="5"/>
  <c r="C158" i="5"/>
  <c r="T157" i="5"/>
  <c r="R155" i="5"/>
  <c r="S154" i="5"/>
  <c r="G154" i="5" s="1"/>
  <c r="J154" i="5" s="1"/>
  <c r="K154" i="5"/>
  <c r="M154" i="5" s="1"/>
  <c r="F155" i="5"/>
  <c r="O120" i="5" l="1"/>
  <c r="P120" i="5" s="1"/>
  <c r="N120" i="5"/>
  <c r="H121" i="5"/>
  <c r="Q121" i="5" s="1"/>
  <c r="I120" i="5"/>
  <c r="L154" i="5"/>
  <c r="T158" i="5"/>
  <c r="C159" i="5"/>
  <c r="R156" i="5"/>
  <c r="K155" i="5"/>
  <c r="M155" i="5" s="1"/>
  <c r="S155" i="5"/>
  <c r="G155" i="5" s="1"/>
  <c r="J155" i="5" s="1"/>
  <c r="F156" i="5"/>
  <c r="I121" i="5" l="1"/>
  <c r="O121" i="5"/>
  <c r="P121" i="5" s="1"/>
  <c r="H122" i="5"/>
  <c r="I122" i="5" s="1"/>
  <c r="N121" i="5"/>
  <c r="L155" i="5"/>
  <c r="S156" i="5"/>
  <c r="G156" i="5" s="1"/>
  <c r="J156" i="5" s="1"/>
  <c r="R157" i="5"/>
  <c r="K156" i="5"/>
  <c r="M156" i="5" s="1"/>
  <c r="F157" i="5"/>
  <c r="T159" i="5"/>
  <c r="C160" i="5"/>
  <c r="Q122" i="5" l="1"/>
  <c r="O122" i="5" s="1"/>
  <c r="P122" i="5" s="1"/>
  <c r="N122" i="5"/>
  <c r="H123" i="5"/>
  <c r="I123" i="5" s="1"/>
  <c r="L156" i="5"/>
  <c r="T160" i="5"/>
  <c r="C161" i="5"/>
  <c r="S157" i="5"/>
  <c r="G157" i="5" s="1"/>
  <c r="J157" i="5" s="1"/>
  <c r="K157" i="5"/>
  <c r="M157" i="5" s="1"/>
  <c r="R158" i="5"/>
  <c r="F158" i="5"/>
  <c r="L157" i="5" l="1"/>
  <c r="Q123" i="5"/>
  <c r="H124" i="5" s="1"/>
  <c r="S158" i="5"/>
  <c r="G158" i="5" s="1"/>
  <c r="J158" i="5" s="1"/>
  <c r="R159" i="5"/>
  <c r="K158" i="5"/>
  <c r="M158" i="5" s="1"/>
  <c r="F159" i="5"/>
  <c r="C162" i="5"/>
  <c r="T161" i="5"/>
  <c r="N123" i="5" l="1"/>
  <c r="O123" i="5"/>
  <c r="P123" i="5" s="1"/>
  <c r="I124" i="5"/>
  <c r="Q124" i="5"/>
  <c r="H125" i="5" s="1"/>
  <c r="R160" i="5"/>
  <c r="K159" i="5"/>
  <c r="M159" i="5" s="1"/>
  <c r="S159" i="5"/>
  <c r="G159" i="5" s="1"/>
  <c r="J159" i="5" s="1"/>
  <c r="T162" i="5"/>
  <c r="C163" i="5"/>
  <c r="F160" i="5"/>
  <c r="L158" i="5"/>
  <c r="N124" i="5" l="1"/>
  <c r="I125" i="5"/>
  <c r="Q125" i="5"/>
  <c r="O125" i="5" s="1"/>
  <c r="P125" i="5" s="1"/>
  <c r="O124" i="5"/>
  <c r="P124" i="5" s="1"/>
  <c r="N125" i="5"/>
  <c r="L159" i="5"/>
  <c r="T163" i="5"/>
  <c r="C164" i="5"/>
  <c r="F161" i="5"/>
  <c r="R161" i="5"/>
  <c r="S160" i="5"/>
  <c r="V17" i="5" s="1"/>
  <c r="K160" i="5"/>
  <c r="M160" i="5" s="1"/>
  <c r="H126" i="5" l="1"/>
  <c r="Q126" i="5" s="1"/>
  <c r="I126" i="5"/>
  <c r="G160" i="5"/>
  <c r="J160" i="5" s="1"/>
  <c r="L160" i="5"/>
  <c r="F162" i="5"/>
  <c r="R162" i="5"/>
  <c r="S161" i="5"/>
  <c r="G161" i="5" s="1"/>
  <c r="J161" i="5" s="1"/>
  <c r="K161" i="5"/>
  <c r="M161" i="5" s="1"/>
  <c r="T164" i="5"/>
  <c r="C165" i="5"/>
  <c r="N126" i="5" l="1"/>
  <c r="O126" i="5"/>
  <c r="P126" i="5" s="1"/>
  <c r="H127" i="5"/>
  <c r="Q127" i="5" s="1"/>
  <c r="H128" i="5" s="1"/>
  <c r="R163" i="5"/>
  <c r="S162" i="5"/>
  <c r="G162" i="5" s="1"/>
  <c r="J162" i="5" s="1"/>
  <c r="K162" i="5"/>
  <c r="M162" i="5" s="1"/>
  <c r="L161" i="5"/>
  <c r="F163" i="5"/>
  <c r="C166" i="5"/>
  <c r="T165" i="5"/>
  <c r="I128" i="5" l="1"/>
  <c r="N127" i="5"/>
  <c r="O127" i="5"/>
  <c r="P127" i="5" s="1"/>
  <c r="I127" i="5"/>
  <c r="Q128" i="5"/>
  <c r="H129" i="5" s="1"/>
  <c r="L162" i="5"/>
  <c r="T166" i="5"/>
  <c r="C167" i="5"/>
  <c r="F164" i="5"/>
  <c r="R164" i="5"/>
  <c r="K163" i="5"/>
  <c r="M163" i="5" s="1"/>
  <c r="S163" i="5"/>
  <c r="G163" i="5" s="1"/>
  <c r="J163" i="5" s="1"/>
  <c r="Q129" i="5" l="1"/>
  <c r="N129" i="5" s="1"/>
  <c r="I129" i="5"/>
  <c r="O128" i="5"/>
  <c r="P128" i="5" s="1"/>
  <c r="N128" i="5"/>
  <c r="C168" i="5"/>
  <c r="T167" i="5"/>
  <c r="S164" i="5"/>
  <c r="G164" i="5" s="1"/>
  <c r="J164" i="5" s="1"/>
  <c r="R165" i="5"/>
  <c r="K164" i="5"/>
  <c r="M164" i="5" s="1"/>
  <c r="L163" i="5"/>
  <c r="F165" i="5"/>
  <c r="H130" i="5" l="1"/>
  <c r="Q130" i="5" s="1"/>
  <c r="H131" i="5" s="1"/>
  <c r="Q131" i="5" s="1"/>
  <c r="O129" i="5"/>
  <c r="P129" i="5" s="1"/>
  <c r="L164" i="5"/>
  <c r="T168" i="5"/>
  <c r="C169" i="5"/>
  <c r="F166" i="5"/>
  <c r="S165" i="5"/>
  <c r="G165" i="5" s="1"/>
  <c r="J165" i="5" s="1"/>
  <c r="R166" i="5"/>
  <c r="K165" i="5"/>
  <c r="M165" i="5" s="1"/>
  <c r="I130" i="5" l="1"/>
  <c r="I131" i="5" s="1"/>
  <c r="O130" i="5"/>
  <c r="P130" i="5" s="1"/>
  <c r="N130" i="5"/>
  <c r="O131" i="5"/>
  <c r="P131" i="5" s="1"/>
  <c r="H132" i="5"/>
  <c r="Q132" i="5" s="1"/>
  <c r="N131" i="5"/>
  <c r="L165" i="5"/>
  <c r="F167" i="5"/>
  <c r="S166" i="5"/>
  <c r="G166" i="5" s="1"/>
  <c r="J166" i="5" s="1"/>
  <c r="R167" i="5"/>
  <c r="K166" i="5"/>
  <c r="M166" i="5" s="1"/>
  <c r="T169" i="5"/>
  <c r="C170" i="5"/>
  <c r="O132" i="5" l="1"/>
  <c r="P132" i="5" s="1"/>
  <c r="H133" i="5"/>
  <c r="Q133" i="5" s="1"/>
  <c r="N132" i="5"/>
  <c r="I132" i="5"/>
  <c r="L166" i="5"/>
  <c r="R168" i="5"/>
  <c r="S167" i="5"/>
  <c r="G167" i="5" s="1"/>
  <c r="J167" i="5" s="1"/>
  <c r="K167" i="5"/>
  <c r="M167" i="5" s="1"/>
  <c r="C171" i="5"/>
  <c r="T170" i="5"/>
  <c r="F168" i="5"/>
  <c r="O133" i="5" l="1"/>
  <c r="P133" i="5" s="1"/>
  <c r="H134" i="5"/>
  <c r="Q134" i="5" s="1"/>
  <c r="N133" i="5"/>
  <c r="I133" i="5"/>
  <c r="L167" i="5"/>
  <c r="R169" i="5"/>
  <c r="S168" i="5"/>
  <c r="G168" i="5" s="1"/>
  <c r="J168" i="5" s="1"/>
  <c r="K168" i="5"/>
  <c r="M168" i="5" s="1"/>
  <c r="C172" i="5"/>
  <c r="T171" i="5"/>
  <c r="F169" i="5"/>
  <c r="O134" i="5" l="1"/>
  <c r="P134" i="5" s="1"/>
  <c r="H135" i="5"/>
  <c r="Q135" i="5" s="1"/>
  <c r="N134" i="5"/>
  <c r="I134" i="5"/>
  <c r="T172" i="5"/>
  <c r="C173" i="5"/>
  <c r="R170" i="5"/>
  <c r="S169" i="5"/>
  <c r="G169" i="5" s="1"/>
  <c r="J169" i="5" s="1"/>
  <c r="K169" i="5"/>
  <c r="M169" i="5" s="1"/>
  <c r="L168" i="5"/>
  <c r="F170" i="5"/>
  <c r="I135" i="5" l="1"/>
  <c r="O135" i="5"/>
  <c r="P135" i="5" s="1"/>
  <c r="N135" i="5"/>
  <c r="H136" i="5"/>
  <c r="I136" i="5" s="1"/>
  <c r="L169" i="5"/>
  <c r="R171" i="5"/>
  <c r="S170" i="5"/>
  <c r="G170" i="5" s="1"/>
  <c r="J170" i="5" s="1"/>
  <c r="K170" i="5"/>
  <c r="M170" i="5" s="1"/>
  <c r="T173" i="5"/>
  <c r="C174" i="5"/>
  <c r="F171" i="5"/>
  <c r="Q136" i="5" l="1"/>
  <c r="N136" i="5" s="1"/>
  <c r="L170" i="5"/>
  <c r="C175" i="5"/>
  <c r="T174" i="5"/>
  <c r="F172" i="5"/>
  <c r="R172" i="5"/>
  <c r="K171" i="5"/>
  <c r="M171" i="5" s="1"/>
  <c r="S171" i="5"/>
  <c r="G171" i="5" s="1"/>
  <c r="J171" i="5" s="1"/>
  <c r="O136" i="5" l="1"/>
  <c r="P136" i="5" s="1"/>
  <c r="H137" i="5"/>
  <c r="Q137" i="5" s="1"/>
  <c r="N137" i="5" s="1"/>
  <c r="C176" i="5"/>
  <c r="T175" i="5"/>
  <c r="L171" i="5"/>
  <c r="F173" i="5"/>
  <c r="S172" i="5"/>
  <c r="V18" i="5" s="1"/>
  <c r="R173" i="5"/>
  <c r="K172" i="5"/>
  <c r="M172" i="5" s="1"/>
  <c r="O137" i="5" l="1"/>
  <c r="P137" i="5" s="1"/>
  <c r="H138" i="5"/>
  <c r="Q138" i="5" s="1"/>
  <c r="H139" i="5" s="1"/>
  <c r="Q139" i="5" s="1"/>
  <c r="I137" i="5"/>
  <c r="L172" i="5"/>
  <c r="T176" i="5"/>
  <c r="C177" i="5"/>
  <c r="G172" i="5"/>
  <c r="J172" i="5" s="1"/>
  <c r="F174" i="5"/>
  <c r="S173" i="5"/>
  <c r="G173" i="5" s="1"/>
  <c r="J173" i="5" s="1"/>
  <c r="R174" i="5"/>
  <c r="K173" i="5"/>
  <c r="M173" i="5" s="1"/>
  <c r="O138" i="5" l="1"/>
  <c r="P138" i="5" s="1"/>
  <c r="N138" i="5"/>
  <c r="I138" i="5"/>
  <c r="I139" i="5" s="1"/>
  <c r="H140" i="5"/>
  <c r="Q140" i="5" s="1"/>
  <c r="N139" i="5"/>
  <c r="O139" i="5"/>
  <c r="P139" i="5" s="1"/>
  <c r="S174" i="5"/>
  <c r="G174" i="5" s="1"/>
  <c r="J174" i="5" s="1"/>
  <c r="R175" i="5"/>
  <c r="K174" i="5"/>
  <c r="M174" i="5" s="1"/>
  <c r="T177" i="5"/>
  <c r="C178" i="5"/>
  <c r="F175" i="5"/>
  <c r="L173" i="5"/>
  <c r="O140" i="5" l="1"/>
  <c r="P140" i="5" s="1"/>
  <c r="H141" i="5"/>
  <c r="Q141" i="5" s="1"/>
  <c r="N140" i="5"/>
  <c r="I140" i="5"/>
  <c r="L174" i="5"/>
  <c r="F176" i="5"/>
  <c r="R176" i="5"/>
  <c r="K175" i="5"/>
  <c r="M175" i="5" s="1"/>
  <c r="S175" i="5"/>
  <c r="G175" i="5" s="1"/>
  <c r="J175" i="5" s="1"/>
  <c r="C179" i="5"/>
  <c r="T178" i="5"/>
  <c r="H142" i="5" l="1"/>
  <c r="Q142" i="5" s="1"/>
  <c r="O141" i="5"/>
  <c r="P141" i="5" s="1"/>
  <c r="N141" i="5"/>
  <c r="I141" i="5"/>
  <c r="F177" i="5"/>
  <c r="R177" i="5"/>
  <c r="S176" i="5"/>
  <c r="G176" i="5" s="1"/>
  <c r="J176" i="5" s="1"/>
  <c r="K176" i="5"/>
  <c r="M176" i="5" s="1"/>
  <c r="L175" i="5"/>
  <c r="C180" i="5"/>
  <c r="T179" i="5"/>
  <c r="H143" i="5" l="1"/>
  <c r="Q143" i="5" s="1"/>
  <c r="O142" i="5"/>
  <c r="P142" i="5" s="1"/>
  <c r="N142" i="5"/>
  <c r="I142" i="5"/>
  <c r="L176" i="5"/>
  <c r="R178" i="5"/>
  <c r="S177" i="5"/>
  <c r="G177" i="5" s="1"/>
  <c r="J177" i="5" s="1"/>
  <c r="K177" i="5"/>
  <c r="M177" i="5" s="1"/>
  <c r="F178" i="5"/>
  <c r="T180" i="5"/>
  <c r="C181" i="5"/>
  <c r="N143" i="5" l="1"/>
  <c r="H144" i="5"/>
  <c r="O143" i="5"/>
  <c r="P143" i="5" s="1"/>
  <c r="I143" i="5"/>
  <c r="T181" i="5"/>
  <c r="C182" i="5"/>
  <c r="L177" i="5"/>
  <c r="R179" i="5"/>
  <c r="S178" i="5"/>
  <c r="G178" i="5" s="1"/>
  <c r="J178" i="5" s="1"/>
  <c r="K178" i="5"/>
  <c r="M178" i="5" s="1"/>
  <c r="F179" i="5"/>
  <c r="I144" i="5" l="1"/>
  <c r="Q144" i="5"/>
  <c r="F180" i="5"/>
  <c r="L178" i="5"/>
  <c r="C183" i="5"/>
  <c r="T182" i="5"/>
  <c r="R180" i="5"/>
  <c r="K179" i="5"/>
  <c r="M179" i="5" s="1"/>
  <c r="S179" i="5"/>
  <c r="G179" i="5" s="1"/>
  <c r="J179" i="5" s="1"/>
  <c r="O144" i="5" l="1"/>
  <c r="P144" i="5" s="1"/>
  <c r="N144" i="5"/>
  <c r="H145" i="5"/>
  <c r="L179" i="5"/>
  <c r="F181" i="5"/>
  <c r="S180" i="5"/>
  <c r="G180" i="5" s="1"/>
  <c r="J180" i="5" s="1"/>
  <c r="R181" i="5"/>
  <c r="K180" i="5"/>
  <c r="M180" i="5" s="1"/>
  <c r="C184" i="5"/>
  <c r="T183" i="5"/>
  <c r="I145" i="5" l="1"/>
  <c r="Q145" i="5"/>
  <c r="L180" i="5"/>
  <c r="F182" i="5"/>
  <c r="C185" i="5"/>
  <c r="T184" i="5"/>
  <c r="S181" i="5"/>
  <c r="G181" i="5" s="1"/>
  <c r="J181" i="5" s="1"/>
  <c r="K181" i="5"/>
  <c r="M181" i="5" s="1"/>
  <c r="R182" i="5"/>
  <c r="N145" i="5" l="1"/>
  <c r="O145" i="5"/>
  <c r="P145" i="5" s="1"/>
  <c r="H146" i="5"/>
  <c r="I146" i="5" s="1"/>
  <c r="L181" i="5"/>
  <c r="S182" i="5"/>
  <c r="G182" i="5" s="1"/>
  <c r="J182" i="5" s="1"/>
  <c r="R183" i="5"/>
  <c r="K182" i="5"/>
  <c r="M182" i="5" s="1"/>
  <c r="T185" i="5"/>
  <c r="C186" i="5"/>
  <c r="F183" i="5"/>
  <c r="Q146" i="5" l="1"/>
  <c r="R184" i="5"/>
  <c r="S183" i="5"/>
  <c r="G183" i="5" s="1"/>
  <c r="J183" i="5" s="1"/>
  <c r="K183" i="5"/>
  <c r="M183" i="5" s="1"/>
  <c r="C187" i="5"/>
  <c r="T186" i="5"/>
  <c r="F184" i="5"/>
  <c r="L182" i="5"/>
  <c r="H147" i="5" l="1"/>
  <c r="I147" i="5" s="1"/>
  <c r="N146" i="5"/>
  <c r="O146" i="5"/>
  <c r="P146" i="5" s="1"/>
  <c r="L183" i="5"/>
  <c r="R185" i="5"/>
  <c r="S184" i="5"/>
  <c r="K184" i="5"/>
  <c r="M184" i="5" s="1"/>
  <c r="T187" i="5"/>
  <c r="C188" i="5"/>
  <c r="F185" i="5"/>
  <c r="Q147" i="5" l="1"/>
  <c r="V19" i="5"/>
  <c r="AD42" i="5"/>
  <c r="M22" i="3" s="1"/>
  <c r="R186" i="5"/>
  <c r="S185" i="5"/>
  <c r="G185" i="5" s="1"/>
  <c r="J185" i="5" s="1"/>
  <c r="K185" i="5"/>
  <c r="M185" i="5" s="1"/>
  <c r="L184" i="5"/>
  <c r="G184" i="5"/>
  <c r="C189" i="5"/>
  <c r="T188" i="5"/>
  <c r="F186" i="5"/>
  <c r="N147" i="5" l="1"/>
  <c r="H148" i="5"/>
  <c r="O147" i="5"/>
  <c r="P147" i="5" s="1"/>
  <c r="L185" i="5"/>
  <c r="R187" i="5"/>
  <c r="S186" i="5"/>
  <c r="G186" i="5" s="1"/>
  <c r="J186" i="5" s="1"/>
  <c r="K186" i="5"/>
  <c r="M186" i="5" s="1"/>
  <c r="F187" i="5"/>
  <c r="T189" i="5"/>
  <c r="C190" i="5"/>
  <c r="J184" i="5"/>
  <c r="AF42" i="5" s="1"/>
  <c r="O7" i="3" s="1"/>
  <c r="AE42" i="5"/>
  <c r="M7" i="3" s="1"/>
  <c r="Q148" i="5" l="1"/>
  <c r="I148" i="5"/>
  <c r="L186" i="5"/>
  <c r="F188" i="5"/>
  <c r="T190" i="5"/>
  <c r="C191" i="5"/>
  <c r="R188" i="5"/>
  <c r="K187" i="5"/>
  <c r="M187" i="5" s="1"/>
  <c r="S187" i="5"/>
  <c r="G187" i="5" s="1"/>
  <c r="J187" i="5" s="1"/>
  <c r="H149" i="5" l="1"/>
  <c r="I149" i="5" s="1"/>
  <c r="N148" i="5"/>
  <c r="O148" i="5"/>
  <c r="P148" i="5" s="1"/>
  <c r="L187" i="5"/>
  <c r="S188" i="5"/>
  <c r="G188" i="5" s="1"/>
  <c r="J188" i="5" s="1"/>
  <c r="R189" i="5"/>
  <c r="K188" i="5"/>
  <c r="M188" i="5" s="1"/>
  <c r="F189" i="5"/>
  <c r="T191" i="5"/>
  <c r="C192" i="5"/>
  <c r="Q149" i="5" l="1"/>
  <c r="H150" i="5" s="1"/>
  <c r="I150" i="5" s="1"/>
  <c r="L188" i="5"/>
  <c r="C193" i="5"/>
  <c r="T192" i="5"/>
  <c r="S189" i="5"/>
  <c r="G189" i="5" s="1"/>
  <c r="J189" i="5" s="1"/>
  <c r="K189" i="5"/>
  <c r="M189" i="5" s="1"/>
  <c r="R190" i="5"/>
  <c r="F190" i="5"/>
  <c r="Q150" i="5" l="1"/>
  <c r="H151" i="5" s="1"/>
  <c r="N149" i="5"/>
  <c r="O149" i="5"/>
  <c r="P149" i="5" s="1"/>
  <c r="F191" i="5"/>
  <c r="S190" i="5"/>
  <c r="G190" i="5" s="1"/>
  <c r="J190" i="5" s="1"/>
  <c r="R191" i="5"/>
  <c r="K190" i="5"/>
  <c r="M190" i="5" s="1"/>
  <c r="T193" i="5"/>
  <c r="C194" i="5"/>
  <c r="L189" i="5"/>
  <c r="O150" i="5" l="1"/>
  <c r="P150" i="5" s="1"/>
  <c r="N150" i="5"/>
  <c r="I151" i="5"/>
  <c r="Q151" i="5"/>
  <c r="O151" i="5"/>
  <c r="P151" i="5" s="1"/>
  <c r="H152" i="5"/>
  <c r="N151" i="5"/>
  <c r="L190" i="5"/>
  <c r="F192" i="5"/>
  <c r="T194" i="5"/>
  <c r="C195" i="5"/>
  <c r="R192" i="5"/>
  <c r="K191" i="5"/>
  <c r="M191" i="5" s="1"/>
  <c r="S191" i="5"/>
  <c r="G191" i="5" s="1"/>
  <c r="J191" i="5" s="1"/>
  <c r="I152" i="5" l="1"/>
  <c r="Q152" i="5"/>
  <c r="N152" i="5" s="1"/>
  <c r="R193" i="5"/>
  <c r="S192" i="5"/>
  <c r="G192" i="5" s="1"/>
  <c r="J192" i="5" s="1"/>
  <c r="K192" i="5"/>
  <c r="M192" i="5" s="1"/>
  <c r="F193" i="5"/>
  <c r="C196" i="5"/>
  <c r="T195" i="5"/>
  <c r="L191" i="5"/>
  <c r="O152" i="5" l="1"/>
  <c r="P152" i="5" s="1"/>
  <c r="H153" i="5"/>
  <c r="Q153" i="5" s="1"/>
  <c r="O153" i="5" s="1"/>
  <c r="P153" i="5" s="1"/>
  <c r="F194" i="5"/>
  <c r="R194" i="5"/>
  <c r="S193" i="5"/>
  <c r="G193" i="5" s="1"/>
  <c r="J193" i="5" s="1"/>
  <c r="K193" i="5"/>
  <c r="M193" i="5" s="1"/>
  <c r="L192" i="5"/>
  <c r="C197" i="5"/>
  <c r="T196" i="5"/>
  <c r="H154" i="5" l="1"/>
  <c r="N153" i="5"/>
  <c r="I153" i="5"/>
  <c r="L193" i="5"/>
  <c r="T197" i="5"/>
  <c r="C198" i="5"/>
  <c r="F195" i="5"/>
  <c r="R195" i="5"/>
  <c r="S194" i="5"/>
  <c r="G194" i="5" s="1"/>
  <c r="J194" i="5" s="1"/>
  <c r="K194" i="5"/>
  <c r="M194" i="5" s="1"/>
  <c r="I154" i="5" l="1"/>
  <c r="Q154" i="5"/>
  <c r="O154" i="5" s="1"/>
  <c r="P154" i="5" s="1"/>
  <c r="L194" i="5"/>
  <c r="T198" i="5"/>
  <c r="C199" i="5"/>
  <c r="F196" i="5"/>
  <c r="R196" i="5"/>
  <c r="K195" i="5"/>
  <c r="M195" i="5" s="1"/>
  <c r="S195" i="5"/>
  <c r="G195" i="5" s="1"/>
  <c r="J195" i="5" s="1"/>
  <c r="H155" i="5" l="1"/>
  <c r="I155" i="5" s="1"/>
  <c r="N154" i="5"/>
  <c r="S196" i="5"/>
  <c r="V20" i="5" s="1"/>
  <c r="R197" i="5"/>
  <c r="K196" i="5"/>
  <c r="M196" i="5" s="1"/>
  <c r="F197" i="5"/>
  <c r="L195" i="5"/>
  <c r="C200" i="5"/>
  <c r="T199" i="5"/>
  <c r="Q155" i="5" l="1"/>
  <c r="H156" i="5" s="1"/>
  <c r="I156" i="5" s="1"/>
  <c r="L196" i="5"/>
  <c r="G196" i="5"/>
  <c r="J196" i="5" s="1"/>
  <c r="C201" i="5"/>
  <c r="T200" i="5"/>
  <c r="F198" i="5"/>
  <c r="S197" i="5"/>
  <c r="G197" i="5" s="1"/>
  <c r="J197" i="5" s="1"/>
  <c r="R198" i="5"/>
  <c r="K197" i="5"/>
  <c r="M197" i="5" s="1"/>
  <c r="Q156" i="5" l="1"/>
  <c r="O156" i="5" s="1"/>
  <c r="P156" i="5" s="1"/>
  <c r="N155" i="5"/>
  <c r="O155" i="5"/>
  <c r="P155" i="5" s="1"/>
  <c r="L197" i="5"/>
  <c r="F199" i="5"/>
  <c r="S198" i="5"/>
  <c r="G198" i="5" s="1"/>
  <c r="J198" i="5" s="1"/>
  <c r="R199" i="5"/>
  <c r="K198" i="5"/>
  <c r="M198" i="5" s="1"/>
  <c r="T201" i="5"/>
  <c r="C202" i="5"/>
  <c r="N156" i="5" l="1"/>
  <c r="H157" i="5"/>
  <c r="I157" i="5" s="1"/>
  <c r="L198" i="5"/>
  <c r="F200" i="5"/>
  <c r="R200" i="5"/>
  <c r="S199" i="5"/>
  <c r="G199" i="5" s="1"/>
  <c r="J199" i="5" s="1"/>
  <c r="K199" i="5"/>
  <c r="M199" i="5" s="1"/>
  <c r="T202" i="5"/>
  <c r="C203" i="5"/>
  <c r="Q157" i="5" l="1"/>
  <c r="N157" i="5" s="1"/>
  <c r="F201" i="5"/>
  <c r="C204" i="5"/>
  <c r="T203" i="5"/>
  <c r="L199" i="5"/>
  <c r="R201" i="5"/>
  <c r="S200" i="5"/>
  <c r="G200" i="5" s="1"/>
  <c r="J200" i="5" s="1"/>
  <c r="K200" i="5"/>
  <c r="M200" i="5" s="1"/>
  <c r="O157" i="5" l="1"/>
  <c r="P157" i="5" s="1"/>
  <c r="H158" i="5"/>
  <c r="I158" i="5" s="1"/>
  <c r="L200" i="5"/>
  <c r="C205" i="5"/>
  <c r="T204" i="5"/>
  <c r="F202" i="5"/>
  <c r="R202" i="5"/>
  <c r="S201" i="5"/>
  <c r="G201" i="5" s="1"/>
  <c r="J201" i="5" s="1"/>
  <c r="K201" i="5"/>
  <c r="M201" i="5" s="1"/>
  <c r="Q158" i="5" l="1"/>
  <c r="L201" i="5"/>
  <c r="T205" i="5"/>
  <c r="C206" i="5"/>
  <c r="R203" i="5"/>
  <c r="S202" i="5"/>
  <c r="G202" i="5" s="1"/>
  <c r="J202" i="5" s="1"/>
  <c r="K202" i="5"/>
  <c r="M202" i="5" s="1"/>
  <c r="F203" i="5"/>
  <c r="H159" i="5" l="1"/>
  <c r="I159" i="5" s="1"/>
  <c r="N158" i="5"/>
  <c r="O158" i="5"/>
  <c r="P158" i="5" s="1"/>
  <c r="L202" i="5"/>
  <c r="T206" i="5"/>
  <c r="C207" i="5"/>
  <c r="R204" i="5"/>
  <c r="K203" i="5"/>
  <c r="M203" i="5" s="1"/>
  <c r="S203" i="5"/>
  <c r="G203" i="5" s="1"/>
  <c r="J203" i="5" s="1"/>
  <c r="F204" i="5"/>
  <c r="Q159" i="5" l="1"/>
  <c r="L203" i="5"/>
  <c r="S204" i="5"/>
  <c r="G204" i="5" s="1"/>
  <c r="J204" i="5" s="1"/>
  <c r="R205" i="5"/>
  <c r="K204" i="5"/>
  <c r="M204" i="5" s="1"/>
  <c r="C208" i="5"/>
  <c r="T207" i="5"/>
  <c r="F205" i="5"/>
  <c r="N159" i="5" l="1"/>
  <c r="H160" i="5"/>
  <c r="I160" i="5" s="1"/>
  <c r="O159" i="5"/>
  <c r="P159" i="5" s="1"/>
  <c r="F206" i="5"/>
  <c r="C209" i="5"/>
  <c r="T208" i="5"/>
  <c r="L204" i="5"/>
  <c r="S205" i="5"/>
  <c r="G205" i="5" s="1"/>
  <c r="J205" i="5" s="1"/>
  <c r="R206" i="5"/>
  <c r="K205" i="5"/>
  <c r="M205" i="5" s="1"/>
  <c r="Q160" i="5" l="1"/>
  <c r="F207" i="5"/>
  <c r="T209" i="5"/>
  <c r="C210" i="5"/>
  <c r="S206" i="5"/>
  <c r="G206" i="5" s="1"/>
  <c r="J206" i="5" s="1"/>
  <c r="R207" i="5"/>
  <c r="K206" i="5"/>
  <c r="M206" i="5" s="1"/>
  <c r="L205" i="5"/>
  <c r="O160" i="5" l="1"/>
  <c r="P160" i="5" s="1"/>
  <c r="N160" i="5"/>
  <c r="H161" i="5"/>
  <c r="I161" i="5" s="1"/>
  <c r="L206" i="5"/>
  <c r="F208" i="5"/>
  <c r="R208" i="5"/>
  <c r="K207" i="5"/>
  <c r="M207" i="5" s="1"/>
  <c r="S207" i="5"/>
  <c r="G207" i="5" s="1"/>
  <c r="J207" i="5" s="1"/>
  <c r="T210" i="5"/>
  <c r="C211" i="5"/>
  <c r="Q161" i="5" l="1"/>
  <c r="L207" i="5"/>
  <c r="R209" i="5"/>
  <c r="S208" i="5"/>
  <c r="V21" i="5" s="1"/>
  <c r="K208" i="5"/>
  <c r="M208" i="5" s="1"/>
  <c r="C212" i="5"/>
  <c r="T211" i="5"/>
  <c r="F209" i="5"/>
  <c r="H162" i="5" l="1"/>
  <c r="I162" i="5" s="1"/>
  <c r="O161" i="5"/>
  <c r="P161" i="5" s="1"/>
  <c r="N161" i="5"/>
  <c r="G208" i="5"/>
  <c r="J208" i="5" s="1"/>
  <c r="F210" i="5"/>
  <c r="C213" i="5"/>
  <c r="T212" i="5"/>
  <c r="R210" i="5"/>
  <c r="S209" i="5"/>
  <c r="G209" i="5" s="1"/>
  <c r="J209" i="5" s="1"/>
  <c r="K209" i="5"/>
  <c r="M209" i="5" s="1"/>
  <c r="L208" i="5"/>
  <c r="Q162" i="5" l="1"/>
  <c r="H163" i="5" s="1"/>
  <c r="I163" i="5" s="1"/>
  <c r="T213" i="5"/>
  <c r="C214" i="5"/>
  <c r="L209" i="5"/>
  <c r="F211" i="5"/>
  <c r="R211" i="5"/>
  <c r="S210" i="5"/>
  <c r="G210" i="5" s="1"/>
  <c r="J210" i="5" s="1"/>
  <c r="K210" i="5"/>
  <c r="M210" i="5" s="1"/>
  <c r="O162" i="5" l="1"/>
  <c r="P162" i="5" s="1"/>
  <c r="N162" i="5"/>
  <c r="Q163" i="5"/>
  <c r="N163" i="5"/>
  <c r="H164" i="5"/>
  <c r="I164" i="5" s="1"/>
  <c r="O163" i="5"/>
  <c r="P163" i="5" s="1"/>
  <c r="Q164" i="5"/>
  <c r="L210" i="5"/>
  <c r="F212" i="5"/>
  <c r="T214" i="5"/>
  <c r="C215" i="5"/>
  <c r="R212" i="5"/>
  <c r="K211" i="5"/>
  <c r="M211" i="5" s="1"/>
  <c r="S211" i="5"/>
  <c r="G211" i="5" s="1"/>
  <c r="J211" i="5" s="1"/>
  <c r="N164" i="5" l="1"/>
  <c r="H165" i="5"/>
  <c r="I165" i="5" s="1"/>
  <c r="O164" i="5"/>
  <c r="P164" i="5" s="1"/>
  <c r="L211" i="5"/>
  <c r="S212" i="5"/>
  <c r="G212" i="5" s="1"/>
  <c r="J212" i="5" s="1"/>
  <c r="R213" i="5"/>
  <c r="K212" i="5"/>
  <c r="M212" i="5" s="1"/>
  <c r="F213" i="5"/>
  <c r="T215" i="5"/>
  <c r="C216" i="5"/>
  <c r="Q165" i="5" l="1"/>
  <c r="S213" i="5"/>
  <c r="G213" i="5" s="1"/>
  <c r="J213" i="5" s="1"/>
  <c r="K213" i="5"/>
  <c r="M213" i="5" s="1"/>
  <c r="R214" i="5"/>
  <c r="L212" i="5"/>
  <c r="T216" i="5"/>
  <c r="C217" i="5"/>
  <c r="F214" i="5"/>
  <c r="N165" i="5" l="1"/>
  <c r="O165" i="5"/>
  <c r="P165" i="5" s="1"/>
  <c r="H166" i="5"/>
  <c r="I166" i="5" s="1"/>
  <c r="L213" i="5"/>
  <c r="T217" i="5"/>
  <c r="C218" i="5"/>
  <c r="S214" i="5"/>
  <c r="G214" i="5" s="1"/>
  <c r="J214" i="5" s="1"/>
  <c r="R215" i="5"/>
  <c r="K214" i="5"/>
  <c r="M214" i="5" s="1"/>
  <c r="F215" i="5"/>
  <c r="Q166" i="5" l="1"/>
  <c r="O166" i="5" s="1"/>
  <c r="P166" i="5" s="1"/>
  <c r="F216" i="5"/>
  <c r="C219" i="5"/>
  <c r="T218" i="5"/>
  <c r="R216" i="5"/>
  <c r="S215" i="5"/>
  <c r="G215" i="5" s="1"/>
  <c r="J215" i="5" s="1"/>
  <c r="K215" i="5"/>
  <c r="M215" i="5" s="1"/>
  <c r="L214" i="5"/>
  <c r="N166" i="5" l="1"/>
  <c r="H167" i="5"/>
  <c r="I167" i="5" s="1"/>
  <c r="Q167" i="5"/>
  <c r="O167" i="5"/>
  <c r="P167" i="5" s="1"/>
  <c r="N167" i="5"/>
  <c r="H168" i="5"/>
  <c r="I168" i="5" s="1"/>
  <c r="R217" i="5"/>
  <c r="S216" i="5"/>
  <c r="G216" i="5" s="1"/>
  <c r="J216" i="5" s="1"/>
  <c r="K216" i="5"/>
  <c r="M216" i="5" s="1"/>
  <c r="T219" i="5"/>
  <c r="C220" i="5"/>
  <c r="F217" i="5"/>
  <c r="L215" i="5"/>
  <c r="Q168" i="5" l="1"/>
  <c r="H169" i="5" s="1"/>
  <c r="I169" i="5" s="1"/>
  <c r="F218" i="5"/>
  <c r="R218" i="5"/>
  <c r="S217" i="5"/>
  <c r="G217" i="5" s="1"/>
  <c r="J217" i="5" s="1"/>
  <c r="K217" i="5"/>
  <c r="M217" i="5" s="1"/>
  <c r="T220" i="5"/>
  <c r="C221" i="5"/>
  <c r="L216" i="5"/>
  <c r="O168" i="5" l="1"/>
  <c r="P168" i="5" s="1"/>
  <c r="N168" i="5"/>
  <c r="Q169" i="5"/>
  <c r="L217" i="5"/>
  <c r="T221" i="5"/>
  <c r="C222" i="5"/>
  <c r="F219" i="5"/>
  <c r="R219" i="5"/>
  <c r="S218" i="5"/>
  <c r="G218" i="5" s="1"/>
  <c r="J218" i="5" s="1"/>
  <c r="K218" i="5"/>
  <c r="M218" i="5" s="1"/>
  <c r="H170" i="5" l="1"/>
  <c r="I170" i="5" s="1"/>
  <c r="O169" i="5"/>
  <c r="P169" i="5" s="1"/>
  <c r="N169" i="5"/>
  <c r="L218" i="5"/>
  <c r="F220" i="5"/>
  <c r="R220" i="5"/>
  <c r="K219" i="5"/>
  <c r="M219" i="5" s="1"/>
  <c r="S219" i="5"/>
  <c r="G219" i="5" s="1"/>
  <c r="J219" i="5" s="1"/>
  <c r="C223" i="5"/>
  <c r="T222" i="5"/>
  <c r="Q170" i="5" l="1"/>
  <c r="T223" i="5"/>
  <c r="C224" i="5"/>
  <c r="S220" i="5"/>
  <c r="V22" i="5" s="1"/>
  <c r="R221" i="5"/>
  <c r="K220" i="5"/>
  <c r="M220" i="5" s="1"/>
  <c r="L219" i="5"/>
  <c r="F221" i="5"/>
  <c r="O170" i="5" l="1"/>
  <c r="P170" i="5" s="1"/>
  <c r="N170" i="5"/>
  <c r="H171" i="5"/>
  <c r="L220" i="5"/>
  <c r="S221" i="5"/>
  <c r="G221" i="5" s="1"/>
  <c r="J221" i="5" s="1"/>
  <c r="K221" i="5"/>
  <c r="M221" i="5" s="1"/>
  <c r="R222" i="5"/>
  <c r="T224" i="5"/>
  <c r="C225" i="5"/>
  <c r="G220" i="5"/>
  <c r="J220" i="5" s="1"/>
  <c r="F222" i="5"/>
  <c r="Q171" i="5" l="1"/>
  <c r="I171" i="5"/>
  <c r="S222" i="5"/>
  <c r="G222" i="5" s="1"/>
  <c r="J222" i="5" s="1"/>
  <c r="R223" i="5"/>
  <c r="K222" i="5"/>
  <c r="M222" i="5" s="1"/>
  <c r="T225" i="5"/>
  <c r="C226" i="5"/>
  <c r="L221" i="5"/>
  <c r="F223" i="5"/>
  <c r="O171" i="5" l="1"/>
  <c r="P171" i="5" s="1"/>
  <c r="H172" i="5"/>
  <c r="I172" i="5" s="1"/>
  <c r="N171" i="5"/>
  <c r="L222" i="5"/>
  <c r="C227" i="5"/>
  <c r="T226" i="5"/>
  <c r="F224" i="5"/>
  <c r="R224" i="5"/>
  <c r="K223" i="5"/>
  <c r="M223" i="5" s="1"/>
  <c r="S223" i="5"/>
  <c r="G223" i="5" s="1"/>
  <c r="J223" i="5" s="1"/>
  <c r="Q172" i="5" l="1"/>
  <c r="R225" i="5"/>
  <c r="S224" i="5"/>
  <c r="G224" i="5" s="1"/>
  <c r="J224" i="5" s="1"/>
  <c r="K224" i="5"/>
  <c r="M224" i="5" s="1"/>
  <c r="T227" i="5"/>
  <c r="C228" i="5"/>
  <c r="F225" i="5"/>
  <c r="L223" i="5"/>
  <c r="H173" i="5" l="1"/>
  <c r="I173" i="5" s="1"/>
  <c r="N172" i="5"/>
  <c r="O172" i="5"/>
  <c r="P172" i="5" s="1"/>
  <c r="Q173" i="5"/>
  <c r="F226" i="5"/>
  <c r="T228" i="5"/>
  <c r="C229" i="5"/>
  <c r="R226" i="5"/>
  <c r="S225" i="5"/>
  <c r="G225" i="5" s="1"/>
  <c r="J225" i="5" s="1"/>
  <c r="K225" i="5"/>
  <c r="M225" i="5" s="1"/>
  <c r="L224" i="5"/>
  <c r="O173" i="5" l="1"/>
  <c r="P173" i="5" s="1"/>
  <c r="N173" i="5"/>
  <c r="H174" i="5"/>
  <c r="Q174" i="5" s="1"/>
  <c r="L225" i="5"/>
  <c r="F227" i="5"/>
  <c r="T229" i="5"/>
  <c r="C230" i="5"/>
  <c r="R227" i="5"/>
  <c r="S226" i="5"/>
  <c r="G226" i="5" s="1"/>
  <c r="J226" i="5" s="1"/>
  <c r="K226" i="5"/>
  <c r="M226" i="5" s="1"/>
  <c r="I174" i="5" l="1"/>
  <c r="H175" i="5"/>
  <c r="Q175" i="5" s="1"/>
  <c r="N174" i="5"/>
  <c r="O174" i="5"/>
  <c r="P174" i="5" s="1"/>
  <c r="F228" i="5"/>
  <c r="C231" i="5"/>
  <c r="T230" i="5"/>
  <c r="R228" i="5"/>
  <c r="K227" i="5"/>
  <c r="M227" i="5" s="1"/>
  <c r="S227" i="5"/>
  <c r="G227" i="5" s="1"/>
  <c r="J227" i="5" s="1"/>
  <c r="L226" i="5"/>
  <c r="O175" i="5" l="1"/>
  <c r="P175" i="5" s="1"/>
  <c r="N175" i="5"/>
  <c r="H176" i="5"/>
  <c r="Q176" i="5" s="1"/>
  <c r="I175" i="5"/>
  <c r="T231" i="5"/>
  <c r="C232" i="5"/>
  <c r="F229" i="5"/>
  <c r="S228" i="5"/>
  <c r="G228" i="5" s="1"/>
  <c r="J228" i="5" s="1"/>
  <c r="R229" i="5"/>
  <c r="K228" i="5"/>
  <c r="M228" i="5" s="1"/>
  <c r="L227" i="5"/>
  <c r="I176" i="5" l="1"/>
  <c r="O176" i="5"/>
  <c r="P176" i="5" s="1"/>
  <c r="N176" i="5"/>
  <c r="H177" i="5"/>
  <c r="T232" i="5"/>
  <c r="C233" i="5"/>
  <c r="S229" i="5"/>
  <c r="G229" i="5" s="1"/>
  <c r="J229" i="5" s="1"/>
  <c r="R230" i="5"/>
  <c r="K229" i="5"/>
  <c r="M229" i="5" s="1"/>
  <c r="L228" i="5"/>
  <c r="F230" i="5"/>
  <c r="I177" i="5" l="1"/>
  <c r="Q177" i="5"/>
  <c r="H178" i="5" s="1"/>
  <c r="L229" i="5"/>
  <c r="T233" i="5"/>
  <c r="C234" i="5"/>
  <c r="F231" i="5"/>
  <c r="S230" i="5"/>
  <c r="G230" i="5" s="1"/>
  <c r="J230" i="5" s="1"/>
  <c r="R231" i="5"/>
  <c r="K230" i="5"/>
  <c r="M230" i="5" s="1"/>
  <c r="N177" i="5" l="1"/>
  <c r="O177" i="5"/>
  <c r="P177" i="5" s="1"/>
  <c r="I178" i="5"/>
  <c r="Q178" i="5"/>
  <c r="O178" i="5" s="1"/>
  <c r="P178" i="5" s="1"/>
  <c r="C235" i="5"/>
  <c r="T234" i="5"/>
  <c r="L230" i="5"/>
  <c r="F232" i="5"/>
  <c r="R232" i="5"/>
  <c r="S231" i="5"/>
  <c r="G231" i="5" s="1"/>
  <c r="J231" i="5" s="1"/>
  <c r="K231" i="5"/>
  <c r="M231" i="5" s="1"/>
  <c r="N178" i="5" l="1"/>
  <c r="H179" i="5"/>
  <c r="I179" i="5" s="1"/>
  <c r="R233" i="5"/>
  <c r="S232" i="5"/>
  <c r="V23" i="5" s="1"/>
  <c r="K232" i="5"/>
  <c r="M232" i="5" s="1"/>
  <c r="T235" i="5"/>
  <c r="C236" i="5"/>
  <c r="F233" i="5"/>
  <c r="L231" i="5"/>
  <c r="Q179" i="5" l="1"/>
  <c r="H180" i="5" s="1"/>
  <c r="I180" i="5" s="1"/>
  <c r="O179" i="5"/>
  <c r="P179" i="5" s="1"/>
  <c r="L232" i="5"/>
  <c r="G232" i="5"/>
  <c r="J232" i="5" s="1"/>
  <c r="R234" i="5"/>
  <c r="S233" i="5"/>
  <c r="G233" i="5" s="1"/>
  <c r="J233" i="5" s="1"/>
  <c r="K233" i="5"/>
  <c r="M233" i="5" s="1"/>
  <c r="T236" i="5"/>
  <c r="C237" i="5"/>
  <c r="F234" i="5"/>
  <c r="Q180" i="5" l="1"/>
  <c r="N180" i="5" s="1"/>
  <c r="N179" i="5"/>
  <c r="L233" i="5"/>
  <c r="R235" i="5"/>
  <c r="S234" i="5"/>
  <c r="G234" i="5" s="1"/>
  <c r="J234" i="5" s="1"/>
  <c r="K234" i="5"/>
  <c r="M234" i="5" s="1"/>
  <c r="F235" i="5"/>
  <c r="T237" i="5"/>
  <c r="C238" i="5"/>
  <c r="H181" i="5" l="1"/>
  <c r="Q181" i="5" s="1"/>
  <c r="N181" i="5" s="1"/>
  <c r="O180" i="5"/>
  <c r="P180" i="5" s="1"/>
  <c r="F236" i="5"/>
  <c r="L234" i="5"/>
  <c r="R236" i="5"/>
  <c r="K235" i="5"/>
  <c r="M235" i="5" s="1"/>
  <c r="S235" i="5"/>
  <c r="G235" i="5" s="1"/>
  <c r="J235" i="5" s="1"/>
  <c r="C239" i="5"/>
  <c r="T238" i="5"/>
  <c r="I181" i="5" l="1"/>
  <c r="I182" i="5" s="1"/>
  <c r="H182" i="5"/>
  <c r="Q182" i="5" s="1"/>
  <c r="O181" i="5"/>
  <c r="P181" i="5" s="1"/>
  <c r="H183" i="5"/>
  <c r="O182" i="5"/>
  <c r="P182" i="5" s="1"/>
  <c r="N182" i="5"/>
  <c r="L235" i="5"/>
  <c r="S236" i="5"/>
  <c r="G236" i="5" s="1"/>
  <c r="J236" i="5" s="1"/>
  <c r="R237" i="5"/>
  <c r="K236" i="5"/>
  <c r="M236" i="5" s="1"/>
  <c r="F237" i="5"/>
  <c r="T239" i="5"/>
  <c r="C240" i="5"/>
  <c r="Q183" i="5" l="1"/>
  <c r="I183" i="5"/>
  <c r="S237" i="5"/>
  <c r="G237" i="5" s="1"/>
  <c r="J237" i="5" s="1"/>
  <c r="R238" i="5"/>
  <c r="K237" i="5"/>
  <c r="M237" i="5" s="1"/>
  <c r="T240" i="5"/>
  <c r="C241" i="5"/>
  <c r="F238" i="5"/>
  <c r="L236" i="5"/>
  <c r="H184" i="5" l="1"/>
  <c r="Q184" i="5" s="1"/>
  <c r="N183" i="5"/>
  <c r="O183" i="5"/>
  <c r="P183" i="5" s="1"/>
  <c r="L237" i="5"/>
  <c r="S238" i="5"/>
  <c r="G238" i="5" s="1"/>
  <c r="J238" i="5" s="1"/>
  <c r="R239" i="5"/>
  <c r="K238" i="5"/>
  <c r="M238" i="5" s="1"/>
  <c r="F239" i="5"/>
  <c r="C242" i="5"/>
  <c r="T241" i="5"/>
  <c r="N184" i="5" l="1"/>
  <c r="O184" i="5"/>
  <c r="P184" i="5" s="1"/>
  <c r="H185" i="5"/>
  <c r="I184" i="5"/>
  <c r="R240" i="5"/>
  <c r="K239" i="5"/>
  <c r="M239" i="5" s="1"/>
  <c r="S239" i="5"/>
  <c r="G239" i="5" s="1"/>
  <c r="J239" i="5" s="1"/>
  <c r="T242" i="5"/>
  <c r="C243" i="5"/>
  <c r="F240" i="5"/>
  <c r="L238" i="5"/>
  <c r="I185" i="5" l="1"/>
  <c r="Q185" i="5"/>
  <c r="L239" i="5"/>
  <c r="F241" i="5"/>
  <c r="R241" i="5"/>
  <c r="S240" i="5"/>
  <c r="G240" i="5" s="1"/>
  <c r="J240" i="5" s="1"/>
  <c r="K240" i="5"/>
  <c r="M240" i="5" s="1"/>
  <c r="C244" i="5"/>
  <c r="T243" i="5"/>
  <c r="H186" i="5" l="1"/>
  <c r="I186" i="5" s="1"/>
  <c r="O185" i="5"/>
  <c r="P185" i="5" s="1"/>
  <c r="N185" i="5"/>
  <c r="Q186" i="5"/>
  <c r="R242" i="5"/>
  <c r="S241" i="5"/>
  <c r="G241" i="5" s="1"/>
  <c r="J241" i="5" s="1"/>
  <c r="K241" i="5"/>
  <c r="M241" i="5" s="1"/>
  <c r="F242" i="5"/>
  <c r="L240" i="5"/>
  <c r="C245" i="5"/>
  <c r="T244" i="5"/>
  <c r="H187" i="5" l="1"/>
  <c r="I187" i="5" s="1"/>
  <c r="N186" i="5"/>
  <c r="O186" i="5"/>
  <c r="P186" i="5" s="1"/>
  <c r="L241" i="5"/>
  <c r="R243" i="5"/>
  <c r="S242" i="5"/>
  <c r="G242" i="5" s="1"/>
  <c r="J242" i="5" s="1"/>
  <c r="K242" i="5"/>
  <c r="M242" i="5" s="1"/>
  <c r="T245" i="5"/>
  <c r="C246" i="5"/>
  <c r="F243" i="5"/>
  <c r="Q187" i="5" l="1"/>
  <c r="N187" i="5" s="1"/>
  <c r="L242" i="5"/>
  <c r="F244" i="5"/>
  <c r="T246" i="5"/>
  <c r="C247" i="5"/>
  <c r="R244" i="5"/>
  <c r="K243" i="5"/>
  <c r="M243" i="5" s="1"/>
  <c r="S243" i="5"/>
  <c r="G243" i="5" s="1"/>
  <c r="J243" i="5" s="1"/>
  <c r="H188" i="5" l="1"/>
  <c r="Q188" i="5" s="1"/>
  <c r="O187" i="5"/>
  <c r="P187" i="5" s="1"/>
  <c r="C248" i="5"/>
  <c r="T247" i="5"/>
  <c r="L243" i="5"/>
  <c r="R245" i="5"/>
  <c r="S244" i="5"/>
  <c r="K244" i="5"/>
  <c r="M244" i="5" s="1"/>
  <c r="F245" i="5"/>
  <c r="I188" i="5" l="1"/>
  <c r="N188" i="5"/>
  <c r="H189" i="5"/>
  <c r="O188" i="5"/>
  <c r="P188" i="5" s="1"/>
  <c r="V24" i="5"/>
  <c r="AD43" i="5"/>
  <c r="M23" i="3" s="1"/>
  <c r="G244" i="5"/>
  <c r="S245" i="5"/>
  <c r="G245" i="5" s="1"/>
  <c r="J245" i="5" s="1"/>
  <c r="R246" i="5"/>
  <c r="K245" i="5"/>
  <c r="M245" i="5" s="1"/>
  <c r="L244" i="5"/>
  <c r="F246" i="5"/>
  <c r="C249" i="5"/>
  <c r="T248" i="5"/>
  <c r="I189" i="5" l="1"/>
  <c r="Q189" i="5"/>
  <c r="L245" i="5"/>
  <c r="F247" i="5"/>
  <c r="J244" i="5"/>
  <c r="AE43" i="5"/>
  <c r="M8" i="3" s="1"/>
  <c r="T249" i="5"/>
  <c r="C250" i="5"/>
  <c r="R247" i="5"/>
  <c r="S246" i="5"/>
  <c r="G246" i="5" s="1"/>
  <c r="J246" i="5" s="1"/>
  <c r="K246" i="5"/>
  <c r="M246" i="5" s="1"/>
  <c r="O189" i="5" l="1"/>
  <c r="P189" i="5" s="1"/>
  <c r="H190" i="5"/>
  <c r="N189" i="5"/>
  <c r="AF43" i="5"/>
  <c r="O8" i="3" s="1"/>
  <c r="F248" i="5"/>
  <c r="T250" i="5"/>
  <c r="C251" i="5"/>
  <c r="R248" i="5"/>
  <c r="S247" i="5"/>
  <c r="G247" i="5" s="1"/>
  <c r="J247" i="5" s="1"/>
  <c r="K247" i="5"/>
  <c r="M247" i="5" s="1"/>
  <c r="L246" i="5"/>
  <c r="I190" i="5" l="1"/>
  <c r="Q190" i="5"/>
  <c r="L247" i="5"/>
  <c r="R249" i="5"/>
  <c r="S248" i="5"/>
  <c r="G248" i="5" s="1"/>
  <c r="J248" i="5" s="1"/>
  <c r="K248" i="5"/>
  <c r="M248" i="5" s="1"/>
  <c r="F249" i="5"/>
  <c r="C252" i="5"/>
  <c r="T251" i="5"/>
  <c r="O190" i="5" l="1"/>
  <c r="P190" i="5" s="1"/>
  <c r="N190" i="5"/>
  <c r="H191" i="5"/>
  <c r="I191" i="5" s="1"/>
  <c r="L248" i="5"/>
  <c r="F250" i="5"/>
  <c r="C253" i="5"/>
  <c r="T252" i="5"/>
  <c r="S249" i="5"/>
  <c r="G249" i="5" s="1"/>
  <c r="J249" i="5" s="1"/>
  <c r="K249" i="5"/>
  <c r="M249" i="5" s="1"/>
  <c r="R250" i="5"/>
  <c r="Q191" i="5" l="1"/>
  <c r="L249" i="5"/>
  <c r="S250" i="5"/>
  <c r="G250" i="5" s="1"/>
  <c r="J250" i="5" s="1"/>
  <c r="R251" i="5"/>
  <c r="K250" i="5"/>
  <c r="M250" i="5" s="1"/>
  <c r="T253" i="5"/>
  <c r="C254" i="5"/>
  <c r="F251" i="5"/>
  <c r="O191" i="5" l="1"/>
  <c r="P191" i="5" s="1"/>
  <c r="N191" i="5"/>
  <c r="H192" i="5"/>
  <c r="L250" i="5"/>
  <c r="F252" i="5"/>
  <c r="T254" i="5"/>
  <c r="C255" i="5"/>
  <c r="R252" i="5"/>
  <c r="S251" i="5"/>
  <c r="G251" i="5" s="1"/>
  <c r="J251" i="5" s="1"/>
  <c r="K251" i="5"/>
  <c r="M251" i="5" s="1"/>
  <c r="I192" i="5" l="1"/>
  <c r="Q192" i="5"/>
  <c r="L251" i="5"/>
  <c r="F253" i="5"/>
  <c r="R253" i="5"/>
  <c r="S252" i="5"/>
  <c r="G252" i="5" s="1"/>
  <c r="J252" i="5" s="1"/>
  <c r="K252" i="5"/>
  <c r="M252" i="5" s="1"/>
  <c r="C256" i="5"/>
  <c r="T255" i="5"/>
  <c r="O192" i="5" l="1"/>
  <c r="P192" i="5" s="1"/>
  <c r="H193" i="5"/>
  <c r="I193" i="5" s="1"/>
  <c r="N192" i="5"/>
  <c r="Q193" i="5"/>
  <c r="N193" i="5" s="1"/>
  <c r="O193" i="5"/>
  <c r="P193" i="5" s="1"/>
  <c r="F254" i="5"/>
  <c r="C257" i="5"/>
  <c r="T256" i="5"/>
  <c r="L252" i="5"/>
  <c r="S253" i="5"/>
  <c r="G253" i="5" s="1"/>
  <c r="J253" i="5" s="1"/>
  <c r="R254" i="5"/>
  <c r="K253" i="5"/>
  <c r="M253" i="5" s="1"/>
  <c r="H194" i="5" l="1"/>
  <c r="I194" i="5" s="1"/>
  <c r="F255" i="5"/>
  <c r="R255" i="5"/>
  <c r="S254" i="5"/>
  <c r="G254" i="5" s="1"/>
  <c r="J254" i="5" s="1"/>
  <c r="K254" i="5"/>
  <c r="M254" i="5" s="1"/>
  <c r="L253" i="5"/>
  <c r="T257" i="5"/>
  <c r="C258" i="5"/>
  <c r="Q194" i="5" l="1"/>
  <c r="H195" i="5" s="1"/>
  <c r="I195" i="5" s="1"/>
  <c r="L254" i="5"/>
  <c r="R256" i="5"/>
  <c r="S255" i="5"/>
  <c r="G255" i="5" s="1"/>
  <c r="J255" i="5" s="1"/>
  <c r="K255" i="5"/>
  <c r="M255" i="5" s="1"/>
  <c r="T258" i="5"/>
  <c r="C259" i="5"/>
  <c r="F256" i="5"/>
  <c r="N194" i="5" l="1"/>
  <c r="O194" i="5"/>
  <c r="P194" i="5" s="1"/>
  <c r="Q195" i="5"/>
  <c r="N195" i="5" s="1"/>
  <c r="H196" i="5"/>
  <c r="I196" i="5" s="1"/>
  <c r="L255" i="5"/>
  <c r="R257" i="5"/>
  <c r="K256" i="5"/>
  <c r="M256" i="5" s="1"/>
  <c r="S256" i="5"/>
  <c r="V25" i="5" s="1"/>
  <c r="C260" i="5"/>
  <c r="T259" i="5"/>
  <c r="F257" i="5"/>
  <c r="O195" i="5" l="1"/>
  <c r="P195" i="5" s="1"/>
  <c r="Q196" i="5"/>
  <c r="G256" i="5"/>
  <c r="J256" i="5" s="1"/>
  <c r="S257" i="5"/>
  <c r="G257" i="5" s="1"/>
  <c r="J257" i="5" s="1"/>
  <c r="R258" i="5"/>
  <c r="K257" i="5"/>
  <c r="M257" i="5" s="1"/>
  <c r="F258" i="5"/>
  <c r="L256" i="5"/>
  <c r="C261" i="5"/>
  <c r="T260" i="5"/>
  <c r="N196" i="5" l="1"/>
  <c r="O196" i="5"/>
  <c r="P196" i="5" s="1"/>
  <c r="H197" i="5"/>
  <c r="I197" i="5" s="1"/>
  <c r="L257" i="5"/>
  <c r="T261" i="5"/>
  <c r="C262" i="5"/>
  <c r="F259" i="5"/>
  <c r="S258" i="5"/>
  <c r="G258" i="5" s="1"/>
  <c r="J258" i="5" s="1"/>
  <c r="R259" i="5"/>
  <c r="K258" i="5"/>
  <c r="M258" i="5" s="1"/>
  <c r="Q197" i="5" l="1"/>
  <c r="O197" i="5" s="1"/>
  <c r="P197" i="5" s="1"/>
  <c r="L258" i="5"/>
  <c r="F260" i="5"/>
  <c r="R260" i="5"/>
  <c r="S259" i="5"/>
  <c r="G259" i="5" s="1"/>
  <c r="J259" i="5" s="1"/>
  <c r="K259" i="5"/>
  <c r="M259" i="5" s="1"/>
  <c r="T262" i="5"/>
  <c r="C263" i="5"/>
  <c r="H198" i="5" l="1"/>
  <c r="I198" i="5" s="1"/>
  <c r="N197" i="5"/>
  <c r="L259" i="5"/>
  <c r="F261" i="5"/>
  <c r="T263" i="5"/>
  <c r="C264" i="5"/>
  <c r="R261" i="5"/>
  <c r="K260" i="5"/>
  <c r="M260" i="5" s="1"/>
  <c r="S260" i="5"/>
  <c r="G260" i="5" s="1"/>
  <c r="J260" i="5" s="1"/>
  <c r="Q198" i="5" l="1"/>
  <c r="L260" i="5"/>
  <c r="T264" i="5"/>
  <c r="C265" i="5"/>
  <c r="S261" i="5"/>
  <c r="G261" i="5" s="1"/>
  <c r="J261" i="5" s="1"/>
  <c r="R262" i="5"/>
  <c r="K261" i="5"/>
  <c r="M261" i="5" s="1"/>
  <c r="F262" i="5"/>
  <c r="N198" i="5" l="1"/>
  <c r="O198" i="5"/>
  <c r="P198" i="5" s="1"/>
  <c r="H199" i="5"/>
  <c r="I199" i="5" s="1"/>
  <c r="Q199" i="5"/>
  <c r="O199" i="5"/>
  <c r="P199" i="5" s="1"/>
  <c r="H200" i="5"/>
  <c r="I200" i="5" s="1"/>
  <c r="N199" i="5"/>
  <c r="Q200" i="5"/>
  <c r="L261" i="5"/>
  <c r="R263" i="5"/>
  <c r="S262" i="5"/>
  <c r="G262" i="5" s="1"/>
  <c r="J262" i="5" s="1"/>
  <c r="K262" i="5"/>
  <c r="M262" i="5" s="1"/>
  <c r="T265" i="5"/>
  <c r="C266" i="5"/>
  <c r="F263" i="5"/>
  <c r="N200" i="5" l="1"/>
  <c r="H201" i="5"/>
  <c r="I201" i="5" s="1"/>
  <c r="O200" i="5"/>
  <c r="P200" i="5" s="1"/>
  <c r="Q201" i="5"/>
  <c r="L262" i="5"/>
  <c r="F264" i="5"/>
  <c r="C267" i="5"/>
  <c r="T266" i="5"/>
  <c r="R264" i="5"/>
  <c r="S263" i="5"/>
  <c r="G263" i="5" s="1"/>
  <c r="J263" i="5" s="1"/>
  <c r="K263" i="5"/>
  <c r="M263" i="5" s="1"/>
  <c r="N201" i="5" l="1"/>
  <c r="O201" i="5"/>
  <c r="P201" i="5" s="1"/>
  <c r="H202" i="5"/>
  <c r="L263" i="5"/>
  <c r="R265" i="5"/>
  <c r="S264" i="5"/>
  <c r="G264" i="5" s="1"/>
  <c r="J264" i="5" s="1"/>
  <c r="K264" i="5"/>
  <c r="M264" i="5" s="1"/>
  <c r="T267" i="5"/>
  <c r="C268" i="5"/>
  <c r="F265" i="5"/>
  <c r="Q202" i="5" l="1"/>
  <c r="I202" i="5"/>
  <c r="F266" i="5"/>
  <c r="S265" i="5"/>
  <c r="G265" i="5" s="1"/>
  <c r="J265" i="5" s="1"/>
  <c r="R266" i="5"/>
  <c r="K265" i="5"/>
  <c r="M265" i="5" s="1"/>
  <c r="L264" i="5"/>
  <c r="T268" i="5"/>
  <c r="C269" i="5"/>
  <c r="N202" i="5" l="1"/>
  <c r="H203" i="5"/>
  <c r="O202" i="5"/>
  <c r="P202" i="5" s="1"/>
  <c r="T269" i="5"/>
  <c r="C270" i="5"/>
  <c r="F267" i="5"/>
  <c r="S266" i="5"/>
  <c r="G266" i="5" s="1"/>
  <c r="J266" i="5" s="1"/>
  <c r="R267" i="5"/>
  <c r="K266" i="5"/>
  <c r="M266" i="5" s="1"/>
  <c r="L265" i="5"/>
  <c r="Q203" i="5" l="1"/>
  <c r="I203" i="5"/>
  <c r="F268" i="5"/>
  <c r="R268" i="5"/>
  <c r="S267" i="5"/>
  <c r="G267" i="5" s="1"/>
  <c r="J267" i="5" s="1"/>
  <c r="K267" i="5"/>
  <c r="M267" i="5" s="1"/>
  <c r="L266" i="5"/>
  <c r="C271" i="5"/>
  <c r="T270" i="5"/>
  <c r="H204" i="5" l="1"/>
  <c r="Q204" i="5" s="1"/>
  <c r="O203" i="5"/>
  <c r="P203" i="5" s="1"/>
  <c r="N203" i="5"/>
  <c r="F269" i="5"/>
  <c r="T271" i="5"/>
  <c r="C272" i="5"/>
  <c r="L267" i="5"/>
  <c r="R269" i="5"/>
  <c r="S268" i="5"/>
  <c r="V26" i="5" s="1"/>
  <c r="K268" i="5"/>
  <c r="M268" i="5" s="1"/>
  <c r="I204" i="5" l="1"/>
  <c r="O204" i="5"/>
  <c r="P204" i="5" s="1"/>
  <c r="N204" i="5"/>
  <c r="H205" i="5"/>
  <c r="G268" i="5"/>
  <c r="J268" i="5" s="1"/>
  <c r="S269" i="5"/>
  <c r="G269" i="5" s="1"/>
  <c r="J269" i="5" s="1"/>
  <c r="R270" i="5"/>
  <c r="K269" i="5"/>
  <c r="M269" i="5" s="1"/>
  <c r="F270" i="5"/>
  <c r="L268" i="5"/>
  <c r="T272" i="5"/>
  <c r="C273" i="5"/>
  <c r="I205" i="5" l="1"/>
  <c r="Q205" i="5"/>
  <c r="O205" i="5" s="1"/>
  <c r="P205" i="5" s="1"/>
  <c r="L269" i="5"/>
  <c r="F271" i="5"/>
  <c r="R271" i="5"/>
  <c r="S270" i="5"/>
  <c r="G270" i="5" s="1"/>
  <c r="J270" i="5" s="1"/>
  <c r="K270" i="5"/>
  <c r="M270" i="5" s="1"/>
  <c r="T273" i="5"/>
  <c r="C274" i="5"/>
  <c r="H206" i="5" l="1"/>
  <c r="I206" i="5" s="1"/>
  <c r="N205" i="5"/>
  <c r="L270" i="5"/>
  <c r="F272" i="5"/>
  <c r="C275" i="5"/>
  <c r="T274" i="5"/>
  <c r="R272" i="5"/>
  <c r="S271" i="5"/>
  <c r="G271" i="5" s="1"/>
  <c r="J271" i="5" s="1"/>
  <c r="K271" i="5"/>
  <c r="M271" i="5" s="1"/>
  <c r="Q206" i="5" l="1"/>
  <c r="N206" i="5" s="1"/>
  <c r="L271" i="5"/>
  <c r="T275" i="5"/>
  <c r="C276" i="5"/>
  <c r="R273" i="5"/>
  <c r="K272" i="5"/>
  <c r="M272" i="5" s="1"/>
  <c r="S272" i="5"/>
  <c r="G272" i="5" s="1"/>
  <c r="J272" i="5" s="1"/>
  <c r="F273" i="5"/>
  <c r="H207" i="5" l="1"/>
  <c r="O206" i="5"/>
  <c r="P206" i="5" s="1"/>
  <c r="I207" i="5"/>
  <c r="Q207" i="5"/>
  <c r="T276" i="5"/>
  <c r="C277" i="5"/>
  <c r="F274" i="5"/>
  <c r="L272" i="5"/>
  <c r="S273" i="5"/>
  <c r="G273" i="5" s="1"/>
  <c r="J273" i="5" s="1"/>
  <c r="K273" i="5"/>
  <c r="M273" i="5" s="1"/>
  <c r="R274" i="5"/>
  <c r="H208" i="5" l="1"/>
  <c r="N207" i="5"/>
  <c r="O207" i="5"/>
  <c r="P207" i="5" s="1"/>
  <c r="L273" i="5"/>
  <c r="S274" i="5"/>
  <c r="G274" i="5" s="1"/>
  <c r="J274" i="5" s="1"/>
  <c r="K274" i="5"/>
  <c r="M274" i="5" s="1"/>
  <c r="R275" i="5"/>
  <c r="F275" i="5"/>
  <c r="T277" i="5"/>
  <c r="C278" i="5"/>
  <c r="I208" i="5" l="1"/>
  <c r="Q208" i="5"/>
  <c r="R276" i="5"/>
  <c r="S275" i="5"/>
  <c r="G275" i="5" s="1"/>
  <c r="J275" i="5" s="1"/>
  <c r="K275" i="5"/>
  <c r="M275" i="5" s="1"/>
  <c r="C279" i="5"/>
  <c r="T278" i="5"/>
  <c r="F276" i="5"/>
  <c r="L274" i="5"/>
  <c r="O208" i="5" l="1"/>
  <c r="P208" i="5" s="1"/>
  <c r="N208" i="5"/>
  <c r="H209" i="5"/>
  <c r="R277" i="5"/>
  <c r="K276" i="5"/>
  <c r="M276" i="5" s="1"/>
  <c r="S276" i="5"/>
  <c r="G276" i="5" s="1"/>
  <c r="J276" i="5" s="1"/>
  <c r="T279" i="5"/>
  <c r="C280" i="5"/>
  <c r="L275" i="5"/>
  <c r="F277" i="5"/>
  <c r="I209" i="5" l="1"/>
  <c r="Q209" i="5"/>
  <c r="T280" i="5"/>
  <c r="C281" i="5"/>
  <c r="S277" i="5"/>
  <c r="G277" i="5" s="1"/>
  <c r="J277" i="5" s="1"/>
  <c r="R278" i="5"/>
  <c r="K277" i="5"/>
  <c r="M277" i="5" s="1"/>
  <c r="F278" i="5"/>
  <c r="L276" i="5"/>
  <c r="O209" i="5" l="1"/>
  <c r="P209" i="5" s="1"/>
  <c r="H210" i="5"/>
  <c r="I210" i="5" s="1"/>
  <c r="N209" i="5"/>
  <c r="R279" i="5"/>
  <c r="S278" i="5"/>
  <c r="G278" i="5" s="1"/>
  <c r="J278" i="5" s="1"/>
  <c r="K278" i="5"/>
  <c r="M278" i="5" s="1"/>
  <c r="T281" i="5"/>
  <c r="C282" i="5"/>
  <c r="F279" i="5"/>
  <c r="L277" i="5"/>
  <c r="Q210" i="5" l="1"/>
  <c r="L278" i="5"/>
  <c r="R280" i="5"/>
  <c r="S279" i="5"/>
  <c r="G279" i="5" s="1"/>
  <c r="J279" i="5" s="1"/>
  <c r="K279" i="5"/>
  <c r="M279" i="5" s="1"/>
  <c r="F280" i="5"/>
  <c r="C283" i="5"/>
  <c r="T282" i="5"/>
  <c r="N210" i="5" l="1"/>
  <c r="O210" i="5"/>
  <c r="P210" i="5" s="1"/>
  <c r="H211" i="5"/>
  <c r="L279" i="5"/>
  <c r="T283" i="5"/>
  <c r="C284" i="5"/>
  <c r="F281" i="5"/>
  <c r="R281" i="5"/>
  <c r="S280" i="5"/>
  <c r="V27" i="5" s="1"/>
  <c r="K280" i="5"/>
  <c r="M280" i="5" s="1"/>
  <c r="Q211" i="5" l="1"/>
  <c r="I211" i="5"/>
  <c r="F282" i="5"/>
  <c r="S281" i="5"/>
  <c r="G281" i="5" s="1"/>
  <c r="J281" i="5" s="1"/>
  <c r="K281" i="5"/>
  <c r="M281" i="5" s="1"/>
  <c r="R282" i="5"/>
  <c r="L280" i="5"/>
  <c r="T284" i="5"/>
  <c r="C285" i="5"/>
  <c r="G280" i="5"/>
  <c r="J280" i="5" s="1"/>
  <c r="H212" i="5" l="1"/>
  <c r="Q212" i="5" s="1"/>
  <c r="O211" i="5"/>
  <c r="P211" i="5" s="1"/>
  <c r="N211" i="5"/>
  <c r="L281" i="5"/>
  <c r="F283" i="5"/>
  <c r="S282" i="5"/>
  <c r="G282" i="5" s="1"/>
  <c r="J282" i="5" s="1"/>
  <c r="R283" i="5"/>
  <c r="K282" i="5"/>
  <c r="M282" i="5" s="1"/>
  <c r="T285" i="5"/>
  <c r="C286" i="5"/>
  <c r="O212" i="5" l="1"/>
  <c r="P212" i="5" s="1"/>
  <c r="N212" i="5"/>
  <c r="H213" i="5"/>
  <c r="Q213" i="5" s="1"/>
  <c r="I212" i="5"/>
  <c r="I213" i="5" s="1"/>
  <c r="R284" i="5"/>
  <c r="S283" i="5"/>
  <c r="G283" i="5" s="1"/>
  <c r="J283" i="5" s="1"/>
  <c r="K283" i="5"/>
  <c r="M283" i="5" s="1"/>
  <c r="F284" i="5"/>
  <c r="L282" i="5"/>
  <c r="C287" i="5"/>
  <c r="T286" i="5"/>
  <c r="N213" i="5" l="1"/>
  <c r="H214" i="5"/>
  <c r="Q214" i="5" s="1"/>
  <c r="O213" i="5"/>
  <c r="P213" i="5" s="1"/>
  <c r="F285" i="5"/>
  <c r="T287" i="5"/>
  <c r="C288" i="5"/>
  <c r="L283" i="5"/>
  <c r="R285" i="5"/>
  <c r="S284" i="5"/>
  <c r="G284" i="5" s="1"/>
  <c r="J284" i="5" s="1"/>
  <c r="K284" i="5"/>
  <c r="M284" i="5" s="1"/>
  <c r="H215" i="5" l="1"/>
  <c r="Q215" i="5" s="1"/>
  <c r="N214" i="5"/>
  <c r="O214" i="5"/>
  <c r="P214" i="5" s="1"/>
  <c r="I214" i="5"/>
  <c r="F286" i="5"/>
  <c r="S285" i="5"/>
  <c r="G285" i="5" s="1"/>
  <c r="J285" i="5" s="1"/>
  <c r="R286" i="5"/>
  <c r="K285" i="5"/>
  <c r="M285" i="5" s="1"/>
  <c r="T288" i="5"/>
  <c r="C289" i="5"/>
  <c r="L284" i="5"/>
  <c r="I215" i="5" l="1"/>
  <c r="H216" i="5"/>
  <c r="Q216" i="5" s="1"/>
  <c r="N215" i="5"/>
  <c r="O215" i="5"/>
  <c r="P215" i="5" s="1"/>
  <c r="L285" i="5"/>
  <c r="C290" i="5"/>
  <c r="T289" i="5"/>
  <c r="F287" i="5"/>
  <c r="R287" i="5"/>
  <c r="S286" i="5"/>
  <c r="G286" i="5" s="1"/>
  <c r="J286" i="5" s="1"/>
  <c r="K286" i="5"/>
  <c r="M286" i="5" s="1"/>
  <c r="N216" i="5" l="1"/>
  <c r="H217" i="5"/>
  <c r="Q217" i="5" s="1"/>
  <c r="O216" i="5"/>
  <c r="P216" i="5" s="1"/>
  <c r="I216" i="5"/>
  <c r="F288" i="5"/>
  <c r="C291" i="5"/>
  <c r="T290" i="5"/>
  <c r="R288" i="5"/>
  <c r="S287" i="5"/>
  <c r="G287" i="5" s="1"/>
  <c r="J287" i="5" s="1"/>
  <c r="K287" i="5"/>
  <c r="M287" i="5" s="1"/>
  <c r="L286" i="5"/>
  <c r="O217" i="5" l="1"/>
  <c r="P217" i="5" s="1"/>
  <c r="H218" i="5"/>
  <c r="N217" i="5"/>
  <c r="Q218" i="5"/>
  <c r="I217" i="5"/>
  <c r="L287" i="5"/>
  <c r="R289" i="5"/>
  <c r="K288" i="5"/>
  <c r="M288" i="5" s="1"/>
  <c r="S288" i="5"/>
  <c r="G288" i="5" s="1"/>
  <c r="J288" i="5" s="1"/>
  <c r="T291" i="5"/>
  <c r="C292" i="5"/>
  <c r="F289" i="5"/>
  <c r="H219" i="5" l="1"/>
  <c r="N218" i="5"/>
  <c r="Q219" i="5"/>
  <c r="O218" i="5"/>
  <c r="P218" i="5" s="1"/>
  <c r="I218" i="5"/>
  <c r="I219" i="5" s="1"/>
  <c r="L288" i="5"/>
  <c r="S289" i="5"/>
  <c r="G289" i="5" s="1"/>
  <c r="J289" i="5" s="1"/>
  <c r="R290" i="5"/>
  <c r="K289" i="5"/>
  <c r="M289" i="5" s="1"/>
  <c r="T292" i="5"/>
  <c r="C293" i="5"/>
  <c r="F290" i="5"/>
  <c r="O219" i="5" l="1"/>
  <c r="P219" i="5" s="1"/>
  <c r="H220" i="5"/>
  <c r="I220" i="5" s="1"/>
  <c r="N219" i="5"/>
  <c r="S290" i="5"/>
  <c r="G290" i="5" s="1"/>
  <c r="J290" i="5" s="1"/>
  <c r="R291" i="5"/>
  <c r="K290" i="5"/>
  <c r="M290" i="5" s="1"/>
  <c r="C294" i="5"/>
  <c r="T293" i="5"/>
  <c r="F291" i="5"/>
  <c r="L289" i="5"/>
  <c r="Q220" i="5" l="1"/>
  <c r="N220" i="5"/>
  <c r="O220" i="5"/>
  <c r="P220" i="5" s="1"/>
  <c r="H221" i="5"/>
  <c r="I221" i="5" s="1"/>
  <c r="R292" i="5"/>
  <c r="S291" i="5"/>
  <c r="G291" i="5" s="1"/>
  <c r="J291" i="5" s="1"/>
  <c r="K291" i="5"/>
  <c r="M291" i="5" s="1"/>
  <c r="F292" i="5"/>
  <c r="L290" i="5"/>
  <c r="C295" i="5"/>
  <c r="T294" i="5"/>
  <c r="Q221" i="5" l="1"/>
  <c r="L291" i="5"/>
  <c r="T295" i="5"/>
  <c r="C296" i="5"/>
  <c r="R293" i="5"/>
  <c r="K292" i="5"/>
  <c r="M292" i="5" s="1"/>
  <c r="S292" i="5"/>
  <c r="V28" i="5" s="1"/>
  <c r="F293" i="5"/>
  <c r="O221" i="5" l="1"/>
  <c r="P221" i="5" s="1"/>
  <c r="N221" i="5"/>
  <c r="H222" i="5"/>
  <c r="I222" i="5" s="1"/>
  <c r="L292" i="5"/>
  <c r="G292" i="5"/>
  <c r="J292" i="5" s="1"/>
  <c r="S293" i="5"/>
  <c r="G293" i="5" s="1"/>
  <c r="J293" i="5" s="1"/>
  <c r="R294" i="5"/>
  <c r="K293" i="5"/>
  <c r="M293" i="5" s="1"/>
  <c r="T296" i="5"/>
  <c r="C297" i="5"/>
  <c r="F294" i="5"/>
  <c r="Q222" i="5" l="1"/>
  <c r="N222" i="5" s="1"/>
  <c r="H223" i="5"/>
  <c r="Q223" i="5" s="1"/>
  <c r="O222" i="5"/>
  <c r="P222" i="5" s="1"/>
  <c r="I223" i="5"/>
  <c r="F295" i="5"/>
  <c r="L293" i="5"/>
  <c r="C298" i="5"/>
  <c r="T297" i="5"/>
  <c r="R295" i="5"/>
  <c r="S294" i="5"/>
  <c r="G294" i="5" s="1"/>
  <c r="J294" i="5" s="1"/>
  <c r="K294" i="5"/>
  <c r="M294" i="5" s="1"/>
  <c r="N223" i="5" l="1"/>
  <c r="H224" i="5"/>
  <c r="Q224" i="5" s="1"/>
  <c r="O223" i="5"/>
  <c r="P223" i="5" s="1"/>
  <c r="C299" i="5"/>
  <c r="T298" i="5"/>
  <c r="F296" i="5"/>
  <c r="R296" i="5"/>
  <c r="S295" i="5"/>
  <c r="G295" i="5" s="1"/>
  <c r="J295" i="5" s="1"/>
  <c r="K295" i="5"/>
  <c r="M295" i="5" s="1"/>
  <c r="L294" i="5"/>
  <c r="O224" i="5" l="1"/>
  <c r="P224" i="5" s="1"/>
  <c r="N224" i="5"/>
  <c r="H225" i="5"/>
  <c r="Q225" i="5" s="1"/>
  <c r="I224" i="5"/>
  <c r="L295" i="5"/>
  <c r="F297" i="5"/>
  <c r="R297" i="5"/>
  <c r="S296" i="5"/>
  <c r="G296" i="5" s="1"/>
  <c r="J296" i="5" s="1"/>
  <c r="K296" i="5"/>
  <c r="M296" i="5" s="1"/>
  <c r="T299" i="5"/>
  <c r="C300" i="5"/>
  <c r="I225" i="5" l="1"/>
  <c r="H226" i="5"/>
  <c r="Q226" i="5" s="1"/>
  <c r="O225" i="5"/>
  <c r="P225" i="5" s="1"/>
  <c r="N225" i="5"/>
  <c r="S297" i="5"/>
  <c r="G297" i="5" s="1"/>
  <c r="J297" i="5" s="1"/>
  <c r="R298" i="5"/>
  <c r="K297" i="5"/>
  <c r="M297" i="5" s="1"/>
  <c r="L296" i="5"/>
  <c r="F298" i="5"/>
  <c r="T300" i="5"/>
  <c r="C301" i="5"/>
  <c r="H227" i="5" l="1"/>
  <c r="Q227" i="5" s="1"/>
  <c r="O226" i="5"/>
  <c r="P226" i="5" s="1"/>
  <c r="N226" i="5"/>
  <c r="I226" i="5"/>
  <c r="L297" i="5"/>
  <c r="C302" i="5"/>
  <c r="T301" i="5"/>
  <c r="F299" i="5"/>
  <c r="S298" i="5"/>
  <c r="G298" i="5" s="1"/>
  <c r="J298" i="5" s="1"/>
  <c r="R299" i="5"/>
  <c r="K298" i="5"/>
  <c r="M298" i="5" s="1"/>
  <c r="I227" i="5" l="1"/>
  <c r="O227" i="5"/>
  <c r="P227" i="5" s="1"/>
  <c r="H228" i="5"/>
  <c r="Q228" i="5" s="1"/>
  <c r="N227" i="5"/>
  <c r="F300" i="5"/>
  <c r="L298" i="5"/>
  <c r="R300" i="5"/>
  <c r="S299" i="5"/>
  <c r="G299" i="5" s="1"/>
  <c r="J299" i="5" s="1"/>
  <c r="K299" i="5"/>
  <c r="M299" i="5" s="1"/>
  <c r="C303" i="5"/>
  <c r="T302" i="5"/>
  <c r="N228" i="5" l="1"/>
  <c r="O228" i="5"/>
  <c r="P228" i="5" s="1"/>
  <c r="H229" i="5"/>
  <c r="Q229" i="5" s="1"/>
  <c r="I228" i="5"/>
  <c r="I229" i="5" s="1"/>
  <c r="L299" i="5"/>
  <c r="F301" i="5"/>
  <c r="T303" i="5"/>
  <c r="C304" i="5"/>
  <c r="R301" i="5"/>
  <c r="S300" i="5"/>
  <c r="G300" i="5" s="1"/>
  <c r="J300" i="5" s="1"/>
  <c r="K300" i="5"/>
  <c r="M300" i="5" s="1"/>
  <c r="H230" i="5" l="1"/>
  <c r="Q230" i="5" s="1"/>
  <c r="O229" i="5"/>
  <c r="P229" i="5" s="1"/>
  <c r="N229" i="5"/>
  <c r="L300" i="5"/>
  <c r="F302" i="5"/>
  <c r="S301" i="5"/>
  <c r="G301" i="5" s="1"/>
  <c r="J301" i="5" s="1"/>
  <c r="R302" i="5"/>
  <c r="K301" i="5"/>
  <c r="M301" i="5" s="1"/>
  <c r="T304" i="5"/>
  <c r="C305" i="5"/>
  <c r="O230" i="5" l="1"/>
  <c r="P230" i="5" s="1"/>
  <c r="N230" i="5"/>
  <c r="H231" i="5"/>
  <c r="Q231" i="5" s="1"/>
  <c r="I230" i="5"/>
  <c r="C306" i="5"/>
  <c r="T305" i="5"/>
  <c r="R303" i="5"/>
  <c r="S302" i="5"/>
  <c r="G302" i="5" s="1"/>
  <c r="J302" i="5" s="1"/>
  <c r="K302" i="5"/>
  <c r="M302" i="5" s="1"/>
  <c r="F303" i="5"/>
  <c r="L301" i="5"/>
  <c r="I231" i="5" l="1"/>
  <c r="H232" i="5"/>
  <c r="O231" i="5"/>
  <c r="P231" i="5" s="1"/>
  <c r="N231" i="5"/>
  <c r="Q232" i="5"/>
  <c r="I232" i="5"/>
  <c r="L302" i="5"/>
  <c r="C307" i="5"/>
  <c r="T306" i="5"/>
  <c r="R304" i="5"/>
  <c r="S303" i="5"/>
  <c r="G303" i="5" s="1"/>
  <c r="J303" i="5" s="1"/>
  <c r="K303" i="5"/>
  <c r="M303" i="5" s="1"/>
  <c r="F304" i="5"/>
  <c r="H233" i="5" l="1"/>
  <c r="I233" i="5" s="1"/>
  <c r="N232" i="5"/>
  <c r="O232" i="5"/>
  <c r="P232" i="5" s="1"/>
  <c r="Q233" i="5"/>
  <c r="L303" i="5"/>
  <c r="R305" i="5"/>
  <c r="K304" i="5"/>
  <c r="M304" i="5" s="1"/>
  <c r="S304" i="5"/>
  <c r="G304" i="5" s="1"/>
  <c r="T307" i="5"/>
  <c r="C308" i="5"/>
  <c r="F305" i="5"/>
  <c r="N233" i="5" l="1"/>
  <c r="O233" i="5"/>
  <c r="P233" i="5" s="1"/>
  <c r="H234" i="5"/>
  <c r="AE44" i="5"/>
  <c r="M9" i="3" s="1"/>
  <c r="J304" i="5"/>
  <c r="AF44" i="5" s="1"/>
  <c r="O9" i="3" s="1"/>
  <c r="F306" i="5"/>
  <c r="V29" i="5"/>
  <c r="AD44" i="5"/>
  <c r="M24" i="3" s="1"/>
  <c r="T308" i="5"/>
  <c r="C309" i="5"/>
  <c r="S305" i="5"/>
  <c r="G305" i="5" s="1"/>
  <c r="J305" i="5" s="1"/>
  <c r="K305" i="5"/>
  <c r="M305" i="5" s="1"/>
  <c r="R306" i="5"/>
  <c r="L304" i="5"/>
  <c r="I234" i="5" l="1"/>
  <c r="Q234" i="5"/>
  <c r="L305" i="5"/>
  <c r="F307" i="5"/>
  <c r="S306" i="5"/>
  <c r="G306" i="5" s="1"/>
  <c r="J306" i="5" s="1"/>
  <c r="R307" i="5"/>
  <c r="K306" i="5"/>
  <c r="M306" i="5" s="1"/>
  <c r="C310" i="5"/>
  <c r="T309" i="5"/>
  <c r="O234" i="5" l="1"/>
  <c r="P234" i="5" s="1"/>
  <c r="H235" i="5"/>
  <c r="I235" i="5" s="1"/>
  <c r="N234" i="5"/>
  <c r="L306" i="5"/>
  <c r="F308" i="5"/>
  <c r="C311" i="5"/>
  <c r="T310" i="5"/>
  <c r="R308" i="5"/>
  <c r="S307" i="5"/>
  <c r="G307" i="5" s="1"/>
  <c r="J307" i="5" s="1"/>
  <c r="K307" i="5"/>
  <c r="M307" i="5" s="1"/>
  <c r="Q235" i="5" l="1"/>
  <c r="N235" i="5" s="1"/>
  <c r="O235" i="5"/>
  <c r="P235" i="5" s="1"/>
  <c r="F309" i="5"/>
  <c r="R309" i="5"/>
  <c r="K308" i="5"/>
  <c r="M308" i="5" s="1"/>
  <c r="S308" i="5"/>
  <c r="G308" i="5" s="1"/>
  <c r="J308" i="5" s="1"/>
  <c r="L307" i="5"/>
  <c r="C312" i="5"/>
  <c r="T311" i="5"/>
  <c r="H236" i="5" l="1"/>
  <c r="I236" i="5" s="1"/>
  <c r="S309" i="5"/>
  <c r="G309" i="5" s="1"/>
  <c r="J309" i="5" s="1"/>
  <c r="R310" i="5"/>
  <c r="K309" i="5"/>
  <c r="M309" i="5" s="1"/>
  <c r="C313" i="5"/>
  <c r="T312" i="5"/>
  <c r="F310" i="5"/>
  <c r="L308" i="5"/>
  <c r="Q236" i="5" l="1"/>
  <c r="O236" i="5"/>
  <c r="P236" i="5" s="1"/>
  <c r="H237" i="5"/>
  <c r="N236" i="5"/>
  <c r="L309" i="5"/>
  <c r="F311" i="5"/>
  <c r="R311" i="5"/>
  <c r="S310" i="5"/>
  <c r="G310" i="5" s="1"/>
  <c r="J310" i="5" s="1"/>
  <c r="K310" i="5"/>
  <c r="M310" i="5" s="1"/>
  <c r="T313" i="5"/>
  <c r="C314" i="5"/>
  <c r="I237" i="5" l="1"/>
  <c r="Q237" i="5"/>
  <c r="F312" i="5"/>
  <c r="L310" i="5"/>
  <c r="R312" i="5"/>
  <c r="S311" i="5"/>
  <c r="G311" i="5" s="1"/>
  <c r="J311" i="5" s="1"/>
  <c r="K311" i="5"/>
  <c r="M311" i="5" s="1"/>
  <c r="T314" i="5"/>
  <c r="C315" i="5"/>
  <c r="N237" i="5" l="1"/>
  <c r="H238" i="5"/>
  <c r="O237" i="5"/>
  <c r="P237" i="5" s="1"/>
  <c r="L311" i="5"/>
  <c r="F313" i="5"/>
  <c r="R313" i="5"/>
  <c r="S312" i="5"/>
  <c r="G312" i="5" s="1"/>
  <c r="J312" i="5" s="1"/>
  <c r="K312" i="5"/>
  <c r="M312" i="5" s="1"/>
  <c r="T315" i="5"/>
  <c r="C316" i="5"/>
  <c r="Q238" i="5" l="1"/>
  <c r="I238" i="5"/>
  <c r="C317" i="5"/>
  <c r="T316" i="5"/>
  <c r="F314" i="5"/>
  <c r="S313" i="5"/>
  <c r="G313" i="5" s="1"/>
  <c r="J313" i="5" s="1"/>
  <c r="K313" i="5"/>
  <c r="M313" i="5" s="1"/>
  <c r="R314" i="5"/>
  <c r="L312" i="5"/>
  <c r="N238" i="5" l="1"/>
  <c r="H239" i="5"/>
  <c r="O238" i="5"/>
  <c r="P238" i="5" s="1"/>
  <c r="S314" i="5"/>
  <c r="G314" i="5" s="1"/>
  <c r="J314" i="5" s="1"/>
  <c r="R315" i="5"/>
  <c r="K314" i="5"/>
  <c r="M314" i="5" s="1"/>
  <c r="F315" i="5"/>
  <c r="T317" i="5"/>
  <c r="C318" i="5"/>
  <c r="L313" i="5"/>
  <c r="Q239" i="5" l="1"/>
  <c r="I239" i="5"/>
  <c r="L314" i="5"/>
  <c r="F316" i="5"/>
  <c r="T318" i="5"/>
  <c r="C319" i="5"/>
  <c r="R316" i="5"/>
  <c r="S315" i="5"/>
  <c r="G315" i="5" s="1"/>
  <c r="J315" i="5" s="1"/>
  <c r="K315" i="5"/>
  <c r="M315" i="5" s="1"/>
  <c r="H240" i="5" l="1"/>
  <c r="Q240" i="5" s="1"/>
  <c r="N239" i="5"/>
  <c r="O239" i="5"/>
  <c r="P239" i="5" s="1"/>
  <c r="L315" i="5"/>
  <c r="F317" i="5"/>
  <c r="R317" i="5"/>
  <c r="S316" i="5"/>
  <c r="V30" i="5" s="1"/>
  <c r="K316" i="5"/>
  <c r="M316" i="5" s="1"/>
  <c r="T319" i="5"/>
  <c r="C320" i="5"/>
  <c r="N240" i="5" l="1"/>
  <c r="H241" i="5"/>
  <c r="Q241" i="5" s="1"/>
  <c r="O240" i="5"/>
  <c r="P240" i="5" s="1"/>
  <c r="I240" i="5"/>
  <c r="I241" i="5" s="1"/>
  <c r="G316" i="5"/>
  <c r="J316" i="5" s="1"/>
  <c r="L316" i="5"/>
  <c r="S317" i="5"/>
  <c r="G317" i="5" s="1"/>
  <c r="J317" i="5" s="1"/>
  <c r="R318" i="5"/>
  <c r="K317" i="5"/>
  <c r="M317" i="5" s="1"/>
  <c r="F318" i="5"/>
  <c r="C321" i="5"/>
  <c r="T320" i="5"/>
  <c r="O241" i="5" l="1"/>
  <c r="P241" i="5" s="1"/>
  <c r="N241" i="5"/>
  <c r="H242" i="5"/>
  <c r="Q242" i="5" s="1"/>
  <c r="L317" i="5"/>
  <c r="R319" i="5"/>
  <c r="S318" i="5"/>
  <c r="G318" i="5" s="1"/>
  <c r="J318" i="5" s="1"/>
  <c r="K318" i="5"/>
  <c r="M318" i="5" s="1"/>
  <c r="T321" i="5"/>
  <c r="C322" i="5"/>
  <c r="F319" i="5"/>
  <c r="N242" i="5" l="1"/>
  <c r="O242" i="5"/>
  <c r="P242" i="5" s="1"/>
  <c r="H243" i="5"/>
  <c r="Q243" i="5" s="1"/>
  <c r="I242" i="5"/>
  <c r="L318" i="5"/>
  <c r="R320" i="5"/>
  <c r="S319" i="5"/>
  <c r="G319" i="5" s="1"/>
  <c r="J319" i="5" s="1"/>
  <c r="K319" i="5"/>
  <c r="M319" i="5" s="1"/>
  <c r="F320" i="5"/>
  <c r="T322" i="5"/>
  <c r="C323" i="5"/>
  <c r="H244" i="5" l="1"/>
  <c r="Q244" i="5" s="1"/>
  <c r="N243" i="5"/>
  <c r="O243" i="5"/>
  <c r="P243" i="5" s="1"/>
  <c r="I243" i="5"/>
  <c r="I244" i="5" s="1"/>
  <c r="L319" i="5"/>
  <c r="F321" i="5"/>
  <c r="R321" i="5"/>
  <c r="K320" i="5"/>
  <c r="M320" i="5" s="1"/>
  <c r="S320" i="5"/>
  <c r="G320" i="5" s="1"/>
  <c r="J320" i="5" s="1"/>
  <c r="T323" i="5"/>
  <c r="C324" i="5"/>
  <c r="O244" i="5" l="1"/>
  <c r="P244" i="5" s="1"/>
  <c r="N244" i="5"/>
  <c r="H245" i="5"/>
  <c r="Q245" i="5" s="1"/>
  <c r="S321" i="5"/>
  <c r="G321" i="5" s="1"/>
  <c r="J321" i="5" s="1"/>
  <c r="R322" i="5"/>
  <c r="K321" i="5"/>
  <c r="M321" i="5" s="1"/>
  <c r="F322" i="5"/>
  <c r="L320" i="5"/>
  <c r="C325" i="5"/>
  <c r="T324" i="5"/>
  <c r="O245" i="5" l="1"/>
  <c r="P245" i="5" s="1"/>
  <c r="N245" i="5"/>
  <c r="H246" i="5"/>
  <c r="Q246" i="5" s="1"/>
  <c r="I245" i="5"/>
  <c r="L321" i="5"/>
  <c r="S322" i="5"/>
  <c r="G322" i="5" s="1"/>
  <c r="J322" i="5" s="1"/>
  <c r="R323" i="5"/>
  <c r="K322" i="5"/>
  <c r="M322" i="5" s="1"/>
  <c r="T325" i="5"/>
  <c r="C326" i="5"/>
  <c r="F323" i="5"/>
  <c r="I246" i="5" l="1"/>
  <c r="H247" i="5"/>
  <c r="Q247" i="5" s="1"/>
  <c r="O246" i="5"/>
  <c r="P246" i="5" s="1"/>
  <c r="N246" i="5"/>
  <c r="T326" i="5"/>
  <c r="C327" i="5"/>
  <c r="F324" i="5"/>
  <c r="R324" i="5"/>
  <c r="S323" i="5"/>
  <c r="G323" i="5" s="1"/>
  <c r="J323" i="5" s="1"/>
  <c r="K323" i="5"/>
  <c r="M323" i="5" s="1"/>
  <c r="L322" i="5"/>
  <c r="N247" i="5" l="1"/>
  <c r="H248" i="5"/>
  <c r="Q248" i="5" s="1"/>
  <c r="O247" i="5"/>
  <c r="P247" i="5" s="1"/>
  <c r="I247" i="5"/>
  <c r="I248" i="5" s="1"/>
  <c r="L323" i="5"/>
  <c r="R325" i="5"/>
  <c r="K324" i="5"/>
  <c r="M324" i="5" s="1"/>
  <c r="S324" i="5"/>
  <c r="G324" i="5" s="1"/>
  <c r="J324" i="5" s="1"/>
  <c r="F325" i="5"/>
  <c r="T327" i="5"/>
  <c r="C328" i="5"/>
  <c r="N248" i="5" l="1"/>
  <c r="O248" i="5"/>
  <c r="P248" i="5" s="1"/>
  <c r="H249" i="5"/>
  <c r="Q249" i="5" s="1"/>
  <c r="L324" i="5"/>
  <c r="F326" i="5"/>
  <c r="S325" i="5"/>
  <c r="G325" i="5" s="1"/>
  <c r="J325" i="5" s="1"/>
  <c r="R326" i="5"/>
  <c r="K325" i="5"/>
  <c r="M325" i="5" s="1"/>
  <c r="C329" i="5"/>
  <c r="T328" i="5"/>
  <c r="O249" i="5" l="1"/>
  <c r="P249" i="5" s="1"/>
  <c r="N249" i="5"/>
  <c r="H250" i="5"/>
  <c r="Q250" i="5" s="1"/>
  <c r="I249" i="5"/>
  <c r="F327" i="5"/>
  <c r="T329" i="5"/>
  <c r="C330" i="5"/>
  <c r="L325" i="5"/>
  <c r="R327" i="5"/>
  <c r="S326" i="5"/>
  <c r="G326" i="5" s="1"/>
  <c r="J326" i="5" s="1"/>
  <c r="K326" i="5"/>
  <c r="M326" i="5" s="1"/>
  <c r="I250" i="5" l="1"/>
  <c r="O250" i="5"/>
  <c r="P250" i="5" s="1"/>
  <c r="N250" i="5"/>
  <c r="H251" i="5"/>
  <c r="I251" i="5" s="1"/>
  <c r="T330" i="5"/>
  <c r="C331" i="5"/>
  <c r="R328" i="5"/>
  <c r="S327" i="5"/>
  <c r="G327" i="5" s="1"/>
  <c r="J327" i="5" s="1"/>
  <c r="K327" i="5"/>
  <c r="M327" i="5" s="1"/>
  <c r="L326" i="5"/>
  <c r="F328" i="5"/>
  <c r="Q251" i="5" l="1"/>
  <c r="O251" i="5"/>
  <c r="P251" i="5" s="1"/>
  <c r="H252" i="5"/>
  <c r="N251" i="5"/>
  <c r="L327" i="5"/>
  <c r="R329" i="5"/>
  <c r="S328" i="5"/>
  <c r="V31" i="5" s="1"/>
  <c r="K328" i="5"/>
  <c r="M328" i="5" s="1"/>
  <c r="T331" i="5"/>
  <c r="C332" i="5"/>
  <c r="F329" i="5"/>
  <c r="I252" i="5" l="1"/>
  <c r="Q252" i="5"/>
  <c r="F330" i="5"/>
  <c r="C333" i="5"/>
  <c r="T332" i="5"/>
  <c r="S329" i="5"/>
  <c r="G329" i="5" s="1"/>
  <c r="J329" i="5" s="1"/>
  <c r="R330" i="5"/>
  <c r="K329" i="5"/>
  <c r="M329" i="5" s="1"/>
  <c r="L328" i="5"/>
  <c r="G328" i="5"/>
  <c r="J328" i="5" s="1"/>
  <c r="H253" i="5" l="1"/>
  <c r="I253" i="5" s="1"/>
  <c r="N252" i="5"/>
  <c r="O252" i="5"/>
  <c r="P252" i="5" s="1"/>
  <c r="L329" i="5"/>
  <c r="F331" i="5"/>
  <c r="S330" i="5"/>
  <c r="G330" i="5" s="1"/>
  <c r="J330" i="5" s="1"/>
  <c r="R331" i="5"/>
  <c r="K330" i="5"/>
  <c r="M330" i="5" s="1"/>
  <c r="T333" i="5"/>
  <c r="C334" i="5"/>
  <c r="Q253" i="5" l="1"/>
  <c r="N253" i="5" s="1"/>
  <c r="T334" i="5"/>
  <c r="C335" i="5"/>
  <c r="F332" i="5"/>
  <c r="R332" i="5"/>
  <c r="S331" i="5"/>
  <c r="G331" i="5" s="1"/>
  <c r="J331" i="5" s="1"/>
  <c r="K331" i="5"/>
  <c r="M331" i="5" s="1"/>
  <c r="L330" i="5"/>
  <c r="O253" i="5" l="1"/>
  <c r="P253" i="5" s="1"/>
  <c r="H254" i="5"/>
  <c r="I254" i="5" s="1"/>
  <c r="L331" i="5"/>
  <c r="F333" i="5"/>
  <c r="T335" i="5"/>
  <c r="C336" i="5"/>
  <c r="R333" i="5"/>
  <c r="S332" i="5"/>
  <c r="G332" i="5" s="1"/>
  <c r="J332" i="5" s="1"/>
  <c r="K332" i="5"/>
  <c r="M332" i="5" s="1"/>
  <c r="Q254" i="5" l="1"/>
  <c r="O254" i="5"/>
  <c r="P254" i="5" s="1"/>
  <c r="H255" i="5"/>
  <c r="N254" i="5"/>
  <c r="R334" i="5"/>
  <c r="S333" i="5"/>
  <c r="G333" i="5" s="1"/>
  <c r="J333" i="5" s="1"/>
  <c r="K333" i="5"/>
  <c r="M333" i="5" s="1"/>
  <c r="C337" i="5"/>
  <c r="T336" i="5"/>
  <c r="L332" i="5"/>
  <c r="F334" i="5"/>
  <c r="I255" i="5" l="1"/>
  <c r="Q255" i="5"/>
  <c r="L333" i="5"/>
  <c r="F335" i="5"/>
  <c r="T337" i="5"/>
  <c r="C338" i="5"/>
  <c r="R335" i="5"/>
  <c r="S334" i="5"/>
  <c r="G334" i="5" s="1"/>
  <c r="J334" i="5" s="1"/>
  <c r="K334" i="5"/>
  <c r="M334" i="5" s="1"/>
  <c r="N255" i="5" l="1"/>
  <c r="O255" i="5"/>
  <c r="P255" i="5" s="1"/>
  <c r="H256" i="5"/>
  <c r="T338" i="5"/>
  <c r="C339" i="5"/>
  <c r="R336" i="5"/>
  <c r="S335" i="5"/>
  <c r="G335" i="5" s="1"/>
  <c r="J335" i="5" s="1"/>
  <c r="K335" i="5"/>
  <c r="M335" i="5" s="1"/>
  <c r="L334" i="5"/>
  <c r="F336" i="5"/>
  <c r="I256" i="5" l="1"/>
  <c r="Q256" i="5"/>
  <c r="L335" i="5"/>
  <c r="R337" i="5"/>
  <c r="K336" i="5"/>
  <c r="M336" i="5" s="1"/>
  <c r="S336" i="5"/>
  <c r="G336" i="5" s="1"/>
  <c r="J336" i="5" s="1"/>
  <c r="C340" i="5"/>
  <c r="T339" i="5"/>
  <c r="F337" i="5"/>
  <c r="H257" i="5" l="1"/>
  <c r="O256" i="5"/>
  <c r="P256" i="5" s="1"/>
  <c r="N256" i="5"/>
  <c r="L336" i="5"/>
  <c r="F338" i="5"/>
  <c r="C341" i="5"/>
  <c r="T340" i="5"/>
  <c r="K337" i="5"/>
  <c r="M337" i="5" s="1"/>
  <c r="R338" i="5"/>
  <c r="S337" i="5"/>
  <c r="G337" i="5" s="1"/>
  <c r="J337" i="5" s="1"/>
  <c r="I257" i="5" l="1"/>
  <c r="Q257" i="5"/>
  <c r="T341" i="5"/>
  <c r="C342" i="5"/>
  <c r="F339" i="5"/>
  <c r="L337" i="5"/>
  <c r="S338" i="5"/>
  <c r="G338" i="5" s="1"/>
  <c r="J338" i="5" s="1"/>
  <c r="R339" i="5"/>
  <c r="K338" i="5"/>
  <c r="M338" i="5" s="1"/>
  <c r="N257" i="5" l="1"/>
  <c r="H258" i="5"/>
  <c r="I258" i="5" s="1"/>
  <c r="O257" i="5"/>
  <c r="P257" i="5" s="1"/>
  <c r="L338" i="5"/>
  <c r="R340" i="5"/>
  <c r="S339" i="5"/>
  <c r="G339" i="5" s="1"/>
  <c r="J339" i="5" s="1"/>
  <c r="K339" i="5"/>
  <c r="M339" i="5" s="1"/>
  <c r="F340" i="5"/>
  <c r="T342" i="5"/>
  <c r="C343" i="5"/>
  <c r="Q258" i="5" l="1"/>
  <c r="L339" i="5"/>
  <c r="R341" i="5"/>
  <c r="S340" i="5"/>
  <c r="V32" i="5" s="1"/>
  <c r="K340" i="5"/>
  <c r="M340" i="5" s="1"/>
  <c r="F341" i="5"/>
  <c r="C344" i="5"/>
  <c r="T343" i="5"/>
  <c r="O258" i="5" l="1"/>
  <c r="P258" i="5" s="1"/>
  <c r="H259" i="5"/>
  <c r="N258" i="5"/>
  <c r="G340" i="5"/>
  <c r="J340" i="5" s="1"/>
  <c r="L340" i="5"/>
  <c r="R342" i="5"/>
  <c r="S341" i="5"/>
  <c r="G341" i="5" s="1"/>
  <c r="J341" i="5" s="1"/>
  <c r="K341" i="5"/>
  <c r="M341" i="5" s="1"/>
  <c r="C345" i="5"/>
  <c r="T344" i="5"/>
  <c r="F342" i="5"/>
  <c r="Q259" i="5" l="1"/>
  <c r="I259" i="5"/>
  <c r="L341" i="5"/>
  <c r="T345" i="5"/>
  <c r="C346" i="5"/>
  <c r="F343" i="5"/>
  <c r="R343" i="5"/>
  <c r="S342" i="5"/>
  <c r="G342" i="5" s="1"/>
  <c r="J342" i="5" s="1"/>
  <c r="K342" i="5"/>
  <c r="M342" i="5" s="1"/>
  <c r="H260" i="5" l="1"/>
  <c r="Q260" i="5" s="1"/>
  <c r="N259" i="5"/>
  <c r="O259" i="5"/>
  <c r="P259" i="5" s="1"/>
  <c r="L342" i="5"/>
  <c r="T346" i="5"/>
  <c r="C347" i="5"/>
  <c r="F344" i="5"/>
  <c r="R344" i="5"/>
  <c r="S343" i="5"/>
  <c r="G343" i="5" s="1"/>
  <c r="J343" i="5" s="1"/>
  <c r="K343" i="5"/>
  <c r="M343" i="5" s="1"/>
  <c r="H261" i="5" l="1"/>
  <c r="Q261" i="5" s="1"/>
  <c r="O260" i="5"/>
  <c r="P260" i="5" s="1"/>
  <c r="N260" i="5"/>
  <c r="I260" i="5"/>
  <c r="I261" i="5" s="1"/>
  <c r="R345" i="5"/>
  <c r="K344" i="5"/>
  <c r="M344" i="5" s="1"/>
  <c r="S344" i="5"/>
  <c r="G344" i="5" s="1"/>
  <c r="J344" i="5" s="1"/>
  <c r="L343" i="5"/>
  <c r="F345" i="5"/>
  <c r="C348" i="5"/>
  <c r="T347" i="5"/>
  <c r="O261" i="5" l="1"/>
  <c r="P261" i="5" s="1"/>
  <c r="H262" i="5"/>
  <c r="Q262" i="5" s="1"/>
  <c r="N261" i="5"/>
  <c r="S345" i="5"/>
  <c r="G345" i="5" s="1"/>
  <c r="J345" i="5" s="1"/>
  <c r="K345" i="5"/>
  <c r="M345" i="5" s="1"/>
  <c r="R346" i="5"/>
  <c r="F346" i="5"/>
  <c r="C349" i="5"/>
  <c r="T348" i="5"/>
  <c r="L344" i="5"/>
  <c r="H263" i="5" l="1"/>
  <c r="N262" i="5"/>
  <c r="O262" i="5"/>
  <c r="P262" i="5" s="1"/>
  <c r="I262" i="5"/>
  <c r="L345" i="5"/>
  <c r="F347" i="5"/>
  <c r="T349" i="5"/>
  <c r="C350" i="5"/>
  <c r="S346" i="5"/>
  <c r="G346" i="5" s="1"/>
  <c r="J346" i="5" s="1"/>
  <c r="R347" i="5"/>
  <c r="K346" i="5"/>
  <c r="M346" i="5" s="1"/>
  <c r="I263" i="5" l="1"/>
  <c r="Q263" i="5"/>
  <c r="L346" i="5"/>
  <c r="F348" i="5"/>
  <c r="R348" i="5"/>
  <c r="S347" i="5"/>
  <c r="G347" i="5" s="1"/>
  <c r="J347" i="5" s="1"/>
  <c r="K347" i="5"/>
  <c r="M347" i="5" s="1"/>
  <c r="T350" i="5"/>
  <c r="C351" i="5"/>
  <c r="H264" i="5" l="1"/>
  <c r="O263" i="5"/>
  <c r="P263" i="5" s="1"/>
  <c r="N263" i="5"/>
  <c r="Q264" i="5"/>
  <c r="I264" i="5"/>
  <c r="F349" i="5"/>
  <c r="R349" i="5"/>
  <c r="K348" i="5"/>
  <c r="M348" i="5" s="1"/>
  <c r="S348" i="5"/>
  <c r="G348" i="5" s="1"/>
  <c r="J348" i="5" s="1"/>
  <c r="C352" i="5"/>
  <c r="T351" i="5"/>
  <c r="L347" i="5"/>
  <c r="N264" i="5" l="1"/>
  <c r="H265" i="5"/>
  <c r="I265" i="5" s="1"/>
  <c r="O264" i="5"/>
  <c r="P264" i="5" s="1"/>
  <c r="Q265" i="5"/>
  <c r="R350" i="5"/>
  <c r="K349" i="5"/>
  <c r="M349" i="5" s="1"/>
  <c r="S349" i="5"/>
  <c r="G349" i="5" s="1"/>
  <c r="J349" i="5" s="1"/>
  <c r="F350" i="5"/>
  <c r="C353" i="5"/>
  <c r="T352" i="5"/>
  <c r="L348" i="5"/>
  <c r="O265" i="5" l="1"/>
  <c r="P265" i="5" s="1"/>
  <c r="N265" i="5"/>
  <c r="H266" i="5"/>
  <c r="Q266" i="5" s="1"/>
  <c r="L349" i="5"/>
  <c r="R351" i="5"/>
  <c r="S350" i="5"/>
  <c r="G350" i="5" s="1"/>
  <c r="J350" i="5" s="1"/>
  <c r="K350" i="5"/>
  <c r="M350" i="5" s="1"/>
  <c r="F351" i="5"/>
  <c r="T353" i="5"/>
  <c r="C354" i="5"/>
  <c r="H267" i="5" l="1"/>
  <c r="Q267" i="5" s="1"/>
  <c r="O266" i="5"/>
  <c r="P266" i="5" s="1"/>
  <c r="N266" i="5"/>
  <c r="I266" i="5"/>
  <c r="I267" i="5" s="1"/>
  <c r="L350" i="5"/>
  <c r="R352" i="5"/>
  <c r="S351" i="5"/>
  <c r="G351" i="5" s="1"/>
  <c r="J351" i="5" s="1"/>
  <c r="K351" i="5"/>
  <c r="M351" i="5" s="1"/>
  <c r="T354" i="5"/>
  <c r="C355" i="5"/>
  <c r="F352" i="5"/>
  <c r="N267" i="5" l="1"/>
  <c r="O267" i="5"/>
  <c r="P267" i="5" s="1"/>
  <c r="H268" i="5"/>
  <c r="I268" i="5" s="1"/>
  <c r="L351" i="5"/>
  <c r="R353" i="5"/>
  <c r="S352" i="5"/>
  <c r="V33" i="5" s="1"/>
  <c r="K352" i="5"/>
  <c r="M352" i="5" s="1"/>
  <c r="F353" i="5"/>
  <c r="C356" i="5"/>
  <c r="T355" i="5"/>
  <c r="Q268" i="5" l="1"/>
  <c r="L352" i="5"/>
  <c r="R354" i="5"/>
  <c r="S353" i="5"/>
  <c r="G353" i="5" s="1"/>
  <c r="J353" i="5" s="1"/>
  <c r="K353" i="5"/>
  <c r="M353" i="5" s="1"/>
  <c r="C357" i="5"/>
  <c r="T356" i="5"/>
  <c r="G352" i="5"/>
  <c r="J352" i="5" s="1"/>
  <c r="F354" i="5"/>
  <c r="N268" i="5" l="1"/>
  <c r="H269" i="5"/>
  <c r="O268" i="5"/>
  <c r="P268" i="5" s="1"/>
  <c r="T357" i="5"/>
  <c r="C358" i="5"/>
  <c r="S354" i="5"/>
  <c r="G354" i="5" s="1"/>
  <c r="J354" i="5" s="1"/>
  <c r="R355" i="5"/>
  <c r="K354" i="5"/>
  <c r="M354" i="5" s="1"/>
  <c r="L353" i="5"/>
  <c r="F355" i="5"/>
  <c r="Q269" i="5" l="1"/>
  <c r="I269" i="5"/>
  <c r="L354" i="5"/>
  <c r="T358" i="5"/>
  <c r="C359" i="5"/>
  <c r="R356" i="5"/>
  <c r="S355" i="5"/>
  <c r="G355" i="5" s="1"/>
  <c r="J355" i="5" s="1"/>
  <c r="K355" i="5"/>
  <c r="M355" i="5" s="1"/>
  <c r="F356" i="5"/>
  <c r="O269" i="5" l="1"/>
  <c r="P269" i="5" s="1"/>
  <c r="H270" i="5"/>
  <c r="I270" i="5" s="1"/>
  <c r="N269" i="5"/>
  <c r="Q270" i="5"/>
  <c r="L355" i="5"/>
  <c r="T359" i="5"/>
  <c r="C360" i="5"/>
  <c r="R357" i="5"/>
  <c r="K356" i="5"/>
  <c r="M356" i="5" s="1"/>
  <c r="S356" i="5"/>
  <c r="G356" i="5" s="1"/>
  <c r="J356" i="5" s="1"/>
  <c r="F357" i="5"/>
  <c r="O270" i="5" l="1"/>
  <c r="P270" i="5" s="1"/>
  <c r="N270" i="5"/>
  <c r="H271" i="5"/>
  <c r="I271" i="5" s="1"/>
  <c r="Q271" i="5"/>
  <c r="L356" i="5"/>
  <c r="R358" i="5"/>
  <c r="K357" i="5"/>
  <c r="M357" i="5" s="1"/>
  <c r="S357" i="5"/>
  <c r="G357" i="5" s="1"/>
  <c r="J357" i="5" s="1"/>
  <c r="T360" i="5"/>
  <c r="C361" i="5"/>
  <c r="F358" i="5"/>
  <c r="O271" i="5" l="1"/>
  <c r="P271" i="5" s="1"/>
  <c r="H272" i="5"/>
  <c r="I272" i="5" s="1"/>
  <c r="N271" i="5"/>
  <c r="Q272" i="5"/>
  <c r="L357" i="5"/>
  <c r="T361" i="5"/>
  <c r="C362" i="5"/>
  <c r="F359" i="5"/>
  <c r="R359" i="5"/>
  <c r="S358" i="5"/>
  <c r="G358" i="5" s="1"/>
  <c r="J358" i="5" s="1"/>
  <c r="K358" i="5"/>
  <c r="M358" i="5" s="1"/>
  <c r="O272" i="5" l="1"/>
  <c r="P272" i="5" s="1"/>
  <c r="H273" i="5"/>
  <c r="I273" i="5" s="1"/>
  <c r="N272" i="5"/>
  <c r="Q273" i="5"/>
  <c r="L358" i="5"/>
  <c r="C363" i="5"/>
  <c r="T362" i="5"/>
  <c r="F360" i="5"/>
  <c r="R360" i="5"/>
  <c r="S359" i="5"/>
  <c r="G359" i="5" s="1"/>
  <c r="J359" i="5" s="1"/>
  <c r="K359" i="5"/>
  <c r="M359" i="5" s="1"/>
  <c r="N273" i="5" l="1"/>
  <c r="H274" i="5"/>
  <c r="I274" i="5" s="1"/>
  <c r="O273" i="5"/>
  <c r="P273" i="5" s="1"/>
  <c r="R361" i="5"/>
  <c r="K360" i="5"/>
  <c r="M360" i="5" s="1"/>
  <c r="S360" i="5"/>
  <c r="G360" i="5" s="1"/>
  <c r="J360" i="5" s="1"/>
  <c r="F361" i="5"/>
  <c r="L359" i="5"/>
  <c r="T363" i="5"/>
  <c r="C364" i="5"/>
  <c r="Q274" i="5" l="1"/>
  <c r="L360" i="5"/>
  <c r="T364" i="5"/>
  <c r="C365" i="5"/>
  <c r="S361" i="5"/>
  <c r="G361" i="5" s="1"/>
  <c r="J361" i="5" s="1"/>
  <c r="R362" i="5"/>
  <c r="K361" i="5"/>
  <c r="M361" i="5" s="1"/>
  <c r="F362" i="5"/>
  <c r="O274" i="5" l="1"/>
  <c r="P274" i="5" s="1"/>
  <c r="H275" i="5"/>
  <c r="I275" i="5" s="1"/>
  <c r="N274" i="5"/>
  <c r="Q275" i="5"/>
  <c r="F363" i="5"/>
  <c r="S362" i="5"/>
  <c r="G362" i="5" s="1"/>
  <c r="J362" i="5" s="1"/>
  <c r="R363" i="5"/>
  <c r="K362" i="5"/>
  <c r="M362" i="5" s="1"/>
  <c r="T365" i="5"/>
  <c r="C366" i="5"/>
  <c r="L361" i="5"/>
  <c r="O275" i="5" l="1"/>
  <c r="P275" i="5" s="1"/>
  <c r="N275" i="5"/>
  <c r="H276" i="5"/>
  <c r="L362" i="5"/>
  <c r="R364" i="5"/>
  <c r="S363" i="5"/>
  <c r="G363" i="5" s="1"/>
  <c r="J363" i="5" s="1"/>
  <c r="K363" i="5"/>
  <c r="M363" i="5" s="1"/>
  <c r="F364" i="5"/>
  <c r="C367" i="5"/>
  <c r="T366" i="5"/>
  <c r="I276" i="5" l="1"/>
  <c r="Q276" i="5"/>
  <c r="L363" i="5"/>
  <c r="T367" i="5"/>
  <c r="C368" i="5"/>
  <c r="F365" i="5"/>
  <c r="R365" i="5"/>
  <c r="S364" i="5"/>
  <c r="K364" i="5"/>
  <c r="M364" i="5" s="1"/>
  <c r="O276" i="5" l="1"/>
  <c r="P276" i="5" s="1"/>
  <c r="N276" i="5"/>
  <c r="H277" i="5"/>
  <c r="V34" i="5"/>
  <c r="AD45" i="5"/>
  <c r="M25" i="3" s="1"/>
  <c r="G364" i="5"/>
  <c r="F366" i="5"/>
  <c r="L364" i="5"/>
  <c r="R366" i="5"/>
  <c r="S365" i="5"/>
  <c r="G365" i="5" s="1"/>
  <c r="J365" i="5" s="1"/>
  <c r="K365" i="5"/>
  <c r="M365" i="5" s="1"/>
  <c r="T368" i="5"/>
  <c r="C369" i="5"/>
  <c r="Q277" i="5" l="1"/>
  <c r="I277" i="5"/>
  <c r="L365" i="5"/>
  <c r="T369" i="5"/>
  <c r="C370" i="5"/>
  <c r="F367" i="5"/>
  <c r="J364" i="5"/>
  <c r="AF45" i="5" s="1"/>
  <c r="O10" i="3" s="1"/>
  <c r="AE45" i="5"/>
  <c r="M10" i="3" s="1"/>
  <c r="R367" i="5"/>
  <c r="S366" i="5"/>
  <c r="G366" i="5" s="1"/>
  <c r="J366" i="5" s="1"/>
  <c r="K366" i="5"/>
  <c r="M366" i="5" s="1"/>
  <c r="H278" i="5" l="1"/>
  <c r="O277" i="5"/>
  <c r="P277" i="5" s="1"/>
  <c r="N277" i="5"/>
  <c r="L366" i="5"/>
  <c r="F368" i="5"/>
  <c r="C371" i="5"/>
  <c r="T370" i="5"/>
  <c r="R368" i="5"/>
  <c r="S367" i="5"/>
  <c r="G367" i="5" s="1"/>
  <c r="J367" i="5" s="1"/>
  <c r="K367" i="5"/>
  <c r="M367" i="5" s="1"/>
  <c r="Q278" i="5" l="1"/>
  <c r="I278" i="5"/>
  <c r="R369" i="5"/>
  <c r="K368" i="5"/>
  <c r="M368" i="5" s="1"/>
  <c r="S368" i="5"/>
  <c r="G368" i="5" s="1"/>
  <c r="J368" i="5" s="1"/>
  <c r="F369" i="5"/>
  <c r="C372" i="5"/>
  <c r="T371" i="5"/>
  <c r="L367" i="5"/>
  <c r="N278" i="5" l="1"/>
  <c r="O278" i="5"/>
  <c r="P278" i="5" s="1"/>
  <c r="H279" i="5"/>
  <c r="I279" i="5" s="1"/>
  <c r="L368" i="5"/>
  <c r="F370" i="5"/>
  <c r="K369" i="5"/>
  <c r="M369" i="5" s="1"/>
  <c r="R370" i="5"/>
  <c r="S369" i="5"/>
  <c r="G369" i="5" s="1"/>
  <c r="J369" i="5" s="1"/>
  <c r="T372" i="5"/>
  <c r="C373" i="5"/>
  <c r="Q279" i="5" l="1"/>
  <c r="L369" i="5"/>
  <c r="F371" i="5"/>
  <c r="S370" i="5"/>
  <c r="G370" i="5" s="1"/>
  <c r="J370" i="5" s="1"/>
  <c r="R371" i="5"/>
  <c r="K370" i="5"/>
  <c r="M370" i="5" s="1"/>
  <c r="T373" i="5"/>
  <c r="C374" i="5"/>
  <c r="H280" i="5" l="1"/>
  <c r="I280" i="5" s="1"/>
  <c r="N279" i="5"/>
  <c r="O279" i="5"/>
  <c r="P279" i="5" s="1"/>
  <c r="T374" i="5"/>
  <c r="C375" i="5"/>
  <c r="R372" i="5"/>
  <c r="S371" i="5"/>
  <c r="G371" i="5" s="1"/>
  <c r="J371" i="5" s="1"/>
  <c r="K371" i="5"/>
  <c r="M371" i="5" s="1"/>
  <c r="F372" i="5"/>
  <c r="L370" i="5"/>
  <c r="Q280" i="5" l="1"/>
  <c r="F373" i="5"/>
  <c r="L371" i="5"/>
  <c r="R373" i="5"/>
  <c r="S372" i="5"/>
  <c r="G372" i="5" s="1"/>
  <c r="J372" i="5" s="1"/>
  <c r="K372" i="5"/>
  <c r="M372" i="5" s="1"/>
  <c r="T375" i="5"/>
  <c r="C376" i="5"/>
  <c r="H281" i="5" l="1"/>
  <c r="I281" i="5" s="1"/>
  <c r="O280" i="5"/>
  <c r="P280" i="5" s="1"/>
  <c r="N280" i="5"/>
  <c r="T376" i="5"/>
  <c r="C377" i="5"/>
  <c r="L372" i="5"/>
  <c r="R374" i="5"/>
  <c r="S373" i="5"/>
  <c r="G373" i="5" s="1"/>
  <c r="J373" i="5" s="1"/>
  <c r="K373" i="5"/>
  <c r="M373" i="5" s="1"/>
  <c r="F374" i="5"/>
  <c r="Q281" i="5" l="1"/>
  <c r="T377" i="5"/>
  <c r="C378" i="5"/>
  <c r="L373" i="5"/>
  <c r="F375" i="5"/>
  <c r="R375" i="5"/>
  <c r="S374" i="5"/>
  <c r="G374" i="5" s="1"/>
  <c r="J374" i="5" s="1"/>
  <c r="K374" i="5"/>
  <c r="M374" i="5" s="1"/>
  <c r="H282" i="5" l="1"/>
  <c r="I282" i="5" s="1"/>
  <c r="N281" i="5"/>
  <c r="O281" i="5"/>
  <c r="P281" i="5" s="1"/>
  <c r="L374" i="5"/>
  <c r="F376" i="5"/>
  <c r="R376" i="5"/>
  <c r="S375" i="5"/>
  <c r="G375" i="5" s="1"/>
  <c r="J375" i="5" s="1"/>
  <c r="K375" i="5"/>
  <c r="M375" i="5" s="1"/>
  <c r="C379" i="5"/>
  <c r="T378" i="5"/>
  <c r="Q282" i="5" l="1"/>
  <c r="L375" i="5"/>
  <c r="R377" i="5"/>
  <c r="K376" i="5"/>
  <c r="M376" i="5" s="1"/>
  <c r="S376" i="5"/>
  <c r="V35" i="5" s="1"/>
  <c r="F377" i="5"/>
  <c r="C380" i="5"/>
  <c r="T379" i="5"/>
  <c r="O282" i="5" l="1"/>
  <c r="P282" i="5" s="1"/>
  <c r="N282" i="5"/>
  <c r="H283" i="5"/>
  <c r="I283" i="5" s="1"/>
  <c r="L376" i="5"/>
  <c r="F378" i="5"/>
  <c r="T380" i="5"/>
  <c r="C381" i="5"/>
  <c r="S377" i="5"/>
  <c r="G377" i="5" s="1"/>
  <c r="J377" i="5" s="1"/>
  <c r="K377" i="5"/>
  <c r="M377" i="5" s="1"/>
  <c r="R378" i="5"/>
  <c r="G376" i="5"/>
  <c r="J376" i="5" s="1"/>
  <c r="Q283" i="5" l="1"/>
  <c r="H284" i="5" s="1"/>
  <c r="I284" i="5" s="1"/>
  <c r="L377" i="5"/>
  <c r="S378" i="5"/>
  <c r="G378" i="5" s="1"/>
  <c r="J378" i="5" s="1"/>
  <c r="R379" i="5"/>
  <c r="K378" i="5"/>
  <c r="M378" i="5" s="1"/>
  <c r="F379" i="5"/>
  <c r="T381" i="5"/>
  <c r="C382" i="5"/>
  <c r="N283" i="5" l="1"/>
  <c r="O283" i="5"/>
  <c r="P283" i="5" s="1"/>
  <c r="Q284" i="5"/>
  <c r="L378" i="5"/>
  <c r="R380" i="5"/>
  <c r="S379" i="5"/>
  <c r="G379" i="5" s="1"/>
  <c r="J379" i="5" s="1"/>
  <c r="K379" i="5"/>
  <c r="M379" i="5" s="1"/>
  <c r="T382" i="5"/>
  <c r="C383" i="5"/>
  <c r="F380" i="5"/>
  <c r="H285" i="5" l="1"/>
  <c r="I285" i="5" s="1"/>
  <c r="N284" i="5"/>
  <c r="O284" i="5"/>
  <c r="P284" i="5" s="1"/>
  <c r="F381" i="5"/>
  <c r="L379" i="5"/>
  <c r="R381" i="5"/>
  <c r="K380" i="5"/>
  <c r="M380" i="5" s="1"/>
  <c r="S380" i="5"/>
  <c r="G380" i="5" s="1"/>
  <c r="J380" i="5" s="1"/>
  <c r="C384" i="5"/>
  <c r="T383" i="5"/>
  <c r="Q285" i="5" l="1"/>
  <c r="L380" i="5"/>
  <c r="F382" i="5"/>
  <c r="C385" i="5"/>
  <c r="T384" i="5"/>
  <c r="R382" i="5"/>
  <c r="K381" i="5"/>
  <c r="M381" i="5" s="1"/>
  <c r="S381" i="5"/>
  <c r="G381" i="5" s="1"/>
  <c r="J381" i="5" s="1"/>
  <c r="N285" i="5" l="1"/>
  <c r="H286" i="5"/>
  <c r="I286" i="5" s="1"/>
  <c r="O285" i="5"/>
  <c r="P285" i="5" s="1"/>
  <c r="Q286" i="5"/>
  <c r="R383" i="5"/>
  <c r="S382" i="5"/>
  <c r="G382" i="5" s="1"/>
  <c r="J382" i="5" s="1"/>
  <c r="K382" i="5"/>
  <c r="M382" i="5" s="1"/>
  <c r="F383" i="5"/>
  <c r="C386" i="5"/>
  <c r="T385" i="5"/>
  <c r="L381" i="5"/>
  <c r="O286" i="5" l="1"/>
  <c r="P286" i="5" s="1"/>
  <c r="N286" i="5"/>
  <c r="H287" i="5"/>
  <c r="Q287" i="5" s="1"/>
  <c r="L382" i="5"/>
  <c r="F384" i="5"/>
  <c r="R384" i="5"/>
  <c r="S383" i="5"/>
  <c r="G383" i="5" s="1"/>
  <c r="J383" i="5" s="1"/>
  <c r="K383" i="5"/>
  <c r="M383" i="5" s="1"/>
  <c r="T386" i="5"/>
  <c r="C387" i="5"/>
  <c r="O287" i="5" l="1"/>
  <c r="P287" i="5" s="1"/>
  <c r="N287" i="5"/>
  <c r="H288" i="5"/>
  <c r="Q288" i="5" s="1"/>
  <c r="I287" i="5"/>
  <c r="T387" i="5"/>
  <c r="C388" i="5"/>
  <c r="L383" i="5"/>
  <c r="R385" i="5"/>
  <c r="S384" i="5"/>
  <c r="G384" i="5" s="1"/>
  <c r="J384" i="5" s="1"/>
  <c r="K384" i="5"/>
  <c r="M384" i="5" s="1"/>
  <c r="F385" i="5"/>
  <c r="I288" i="5" l="1"/>
  <c r="H289" i="5"/>
  <c r="Q289" i="5" s="1"/>
  <c r="O288" i="5"/>
  <c r="P288" i="5" s="1"/>
  <c r="N288" i="5"/>
  <c r="L384" i="5"/>
  <c r="T388" i="5"/>
  <c r="C389" i="5"/>
  <c r="R386" i="5"/>
  <c r="S385" i="5"/>
  <c r="G385" i="5" s="1"/>
  <c r="J385" i="5" s="1"/>
  <c r="K385" i="5"/>
  <c r="M385" i="5" s="1"/>
  <c r="F386" i="5"/>
  <c r="I289" i="5" l="1"/>
  <c r="N289" i="5"/>
  <c r="O289" i="5"/>
  <c r="P289" i="5" s="1"/>
  <c r="H290" i="5"/>
  <c r="F387" i="5"/>
  <c r="L385" i="5"/>
  <c r="S386" i="5"/>
  <c r="G386" i="5" s="1"/>
  <c r="J386" i="5" s="1"/>
  <c r="R387" i="5"/>
  <c r="K386" i="5"/>
  <c r="M386" i="5" s="1"/>
  <c r="T389" i="5"/>
  <c r="C390" i="5"/>
  <c r="I290" i="5" l="1"/>
  <c r="Q290" i="5"/>
  <c r="N290" i="5"/>
  <c r="O290" i="5"/>
  <c r="P290" i="5" s="1"/>
  <c r="H291" i="5"/>
  <c r="Q291" i="5" s="1"/>
  <c r="L386" i="5"/>
  <c r="T390" i="5"/>
  <c r="C391" i="5"/>
  <c r="F388" i="5"/>
  <c r="R388" i="5"/>
  <c r="S387" i="5"/>
  <c r="G387" i="5" s="1"/>
  <c r="J387" i="5" s="1"/>
  <c r="K387" i="5"/>
  <c r="M387" i="5" s="1"/>
  <c r="N291" i="5" l="1"/>
  <c r="O291" i="5"/>
  <c r="P291" i="5" s="1"/>
  <c r="H292" i="5"/>
  <c r="Q292" i="5" s="1"/>
  <c r="I291" i="5"/>
  <c r="I292" i="5" s="1"/>
  <c r="L387" i="5"/>
  <c r="F389" i="5"/>
  <c r="T391" i="5"/>
  <c r="C392" i="5"/>
  <c r="R389" i="5"/>
  <c r="K388" i="5"/>
  <c r="M388" i="5" s="1"/>
  <c r="S388" i="5"/>
  <c r="V36" i="5" s="1"/>
  <c r="N292" i="5" l="1"/>
  <c r="H293" i="5"/>
  <c r="Q293" i="5" s="1"/>
  <c r="O292" i="5"/>
  <c r="P292" i="5" s="1"/>
  <c r="G388" i="5"/>
  <c r="J388" i="5" s="1"/>
  <c r="C393" i="5"/>
  <c r="T392" i="5"/>
  <c r="L388" i="5"/>
  <c r="F390" i="5"/>
  <c r="R390" i="5"/>
  <c r="K389" i="5"/>
  <c r="M389" i="5" s="1"/>
  <c r="S389" i="5"/>
  <c r="G389" i="5" s="1"/>
  <c r="J389" i="5" s="1"/>
  <c r="I293" i="5" l="1"/>
  <c r="O293" i="5"/>
  <c r="P293" i="5" s="1"/>
  <c r="N293" i="5"/>
  <c r="H294" i="5"/>
  <c r="L389" i="5"/>
  <c r="C394" i="5"/>
  <c r="T393" i="5"/>
  <c r="R391" i="5"/>
  <c r="S390" i="5"/>
  <c r="G390" i="5" s="1"/>
  <c r="J390" i="5" s="1"/>
  <c r="K390" i="5"/>
  <c r="M390" i="5" s="1"/>
  <c r="F391" i="5"/>
  <c r="I294" i="5" l="1"/>
  <c r="Q294" i="5"/>
  <c r="L390" i="5"/>
  <c r="F392" i="5"/>
  <c r="T394" i="5"/>
  <c r="C395" i="5"/>
  <c r="R392" i="5"/>
  <c r="S391" i="5"/>
  <c r="G391" i="5" s="1"/>
  <c r="J391" i="5" s="1"/>
  <c r="K391" i="5"/>
  <c r="M391" i="5" s="1"/>
  <c r="N294" i="5" l="1"/>
  <c r="O294" i="5"/>
  <c r="P294" i="5" s="1"/>
  <c r="H295" i="5"/>
  <c r="I295" i="5" s="1"/>
  <c r="T395" i="5"/>
  <c r="C396" i="5"/>
  <c r="F393" i="5"/>
  <c r="R393" i="5"/>
  <c r="K392" i="5"/>
  <c r="M392" i="5" s="1"/>
  <c r="S392" i="5"/>
  <c r="G392" i="5" s="1"/>
  <c r="J392" i="5" s="1"/>
  <c r="L391" i="5"/>
  <c r="Q295" i="5" l="1"/>
  <c r="L392" i="5"/>
  <c r="S393" i="5"/>
  <c r="G393" i="5" s="1"/>
  <c r="J393" i="5" s="1"/>
  <c r="R394" i="5"/>
  <c r="K393" i="5"/>
  <c r="M393" i="5" s="1"/>
  <c r="F394" i="5"/>
  <c r="T396" i="5"/>
  <c r="C397" i="5"/>
  <c r="O295" i="5" l="1"/>
  <c r="P295" i="5" s="1"/>
  <c r="H296" i="5"/>
  <c r="I296" i="5" s="1"/>
  <c r="N295" i="5"/>
  <c r="Q296" i="5"/>
  <c r="S394" i="5"/>
  <c r="G394" i="5" s="1"/>
  <c r="J394" i="5" s="1"/>
  <c r="R395" i="5"/>
  <c r="K394" i="5"/>
  <c r="M394" i="5" s="1"/>
  <c r="T397" i="5"/>
  <c r="C398" i="5"/>
  <c r="F395" i="5"/>
  <c r="L393" i="5"/>
  <c r="O296" i="5" l="1"/>
  <c r="P296" i="5" s="1"/>
  <c r="N296" i="5"/>
  <c r="H297" i="5"/>
  <c r="Q297" i="5" s="1"/>
  <c r="L394" i="5"/>
  <c r="R396" i="5"/>
  <c r="S395" i="5"/>
  <c r="G395" i="5" s="1"/>
  <c r="J395" i="5" s="1"/>
  <c r="K395" i="5"/>
  <c r="M395" i="5" s="1"/>
  <c r="T398" i="5"/>
  <c r="C399" i="5"/>
  <c r="F396" i="5"/>
  <c r="N297" i="5" l="1"/>
  <c r="H298" i="5"/>
  <c r="Q298" i="5" s="1"/>
  <c r="O297" i="5"/>
  <c r="P297" i="5" s="1"/>
  <c r="I297" i="5"/>
  <c r="I298" i="5" s="1"/>
  <c r="L395" i="5"/>
  <c r="F397" i="5"/>
  <c r="R397" i="5"/>
  <c r="S396" i="5"/>
  <c r="G396" i="5" s="1"/>
  <c r="J396" i="5" s="1"/>
  <c r="K396" i="5"/>
  <c r="M396" i="5" s="1"/>
  <c r="T399" i="5"/>
  <c r="C400" i="5"/>
  <c r="N298" i="5" l="1"/>
  <c r="O298" i="5"/>
  <c r="P298" i="5" s="1"/>
  <c r="H299" i="5"/>
  <c r="Q299" i="5" s="1"/>
  <c r="I299" i="5"/>
  <c r="L396" i="5"/>
  <c r="F398" i="5"/>
  <c r="C401" i="5"/>
  <c r="T400" i="5"/>
  <c r="R398" i="5"/>
  <c r="S397" i="5"/>
  <c r="G397" i="5" s="1"/>
  <c r="J397" i="5" s="1"/>
  <c r="K397" i="5"/>
  <c r="M397" i="5" s="1"/>
  <c r="H300" i="5" l="1"/>
  <c r="Q300" i="5" s="1"/>
  <c r="O299" i="5"/>
  <c r="P299" i="5" s="1"/>
  <c r="N299" i="5"/>
  <c r="C402" i="5"/>
  <c r="T401" i="5"/>
  <c r="F399" i="5"/>
  <c r="R399" i="5"/>
  <c r="S398" i="5"/>
  <c r="G398" i="5" s="1"/>
  <c r="J398" i="5" s="1"/>
  <c r="K398" i="5"/>
  <c r="M398" i="5" s="1"/>
  <c r="L397" i="5"/>
  <c r="O300" i="5" l="1"/>
  <c r="P300" i="5" s="1"/>
  <c r="H301" i="5"/>
  <c r="N300" i="5"/>
  <c r="Q301" i="5"/>
  <c r="I300" i="5"/>
  <c r="R400" i="5"/>
  <c r="S399" i="5"/>
  <c r="G399" i="5" s="1"/>
  <c r="J399" i="5" s="1"/>
  <c r="K399" i="5"/>
  <c r="M399" i="5" s="1"/>
  <c r="F400" i="5"/>
  <c r="L398" i="5"/>
  <c r="T402" i="5"/>
  <c r="C403" i="5"/>
  <c r="H302" i="5" l="1"/>
  <c r="O301" i="5"/>
  <c r="P301" i="5" s="1"/>
  <c r="N301" i="5"/>
  <c r="I301" i="5"/>
  <c r="L399" i="5"/>
  <c r="R401" i="5"/>
  <c r="K400" i="5"/>
  <c r="M400" i="5" s="1"/>
  <c r="S400" i="5"/>
  <c r="V37" i="5" s="1"/>
  <c r="F401" i="5"/>
  <c r="T403" i="5"/>
  <c r="C404" i="5"/>
  <c r="I302" i="5" l="1"/>
  <c r="Q302" i="5"/>
  <c r="L400" i="5"/>
  <c r="G400" i="5"/>
  <c r="J400" i="5" s="1"/>
  <c r="K401" i="5"/>
  <c r="M401" i="5" s="1"/>
  <c r="R402" i="5"/>
  <c r="S401" i="5"/>
  <c r="G401" i="5" s="1"/>
  <c r="J401" i="5" s="1"/>
  <c r="T404" i="5"/>
  <c r="C405" i="5"/>
  <c r="F402" i="5"/>
  <c r="N302" i="5" l="1"/>
  <c r="O302" i="5"/>
  <c r="P302" i="5" s="1"/>
  <c r="H303" i="5"/>
  <c r="I303" i="5" s="1"/>
  <c r="L401" i="5"/>
  <c r="S402" i="5"/>
  <c r="G402" i="5" s="1"/>
  <c r="J402" i="5" s="1"/>
  <c r="R403" i="5"/>
  <c r="K402" i="5"/>
  <c r="M402" i="5" s="1"/>
  <c r="F403" i="5"/>
  <c r="T405" i="5"/>
  <c r="C406" i="5"/>
  <c r="Q303" i="5" l="1"/>
  <c r="L402" i="5"/>
  <c r="F404" i="5"/>
  <c r="T406" i="5"/>
  <c r="C407" i="5"/>
  <c r="R404" i="5"/>
  <c r="S403" i="5"/>
  <c r="G403" i="5" s="1"/>
  <c r="J403" i="5" s="1"/>
  <c r="K403" i="5"/>
  <c r="M403" i="5" s="1"/>
  <c r="O303" i="5" l="1"/>
  <c r="P303" i="5" s="1"/>
  <c r="H304" i="5"/>
  <c r="I304" i="5" s="1"/>
  <c r="N303" i="5"/>
  <c r="Q304" i="5"/>
  <c r="T407" i="5"/>
  <c r="C408" i="5"/>
  <c r="F405" i="5"/>
  <c r="L403" i="5"/>
  <c r="R405" i="5"/>
  <c r="S404" i="5"/>
  <c r="G404" i="5" s="1"/>
  <c r="J404" i="5" s="1"/>
  <c r="K404" i="5"/>
  <c r="M404" i="5" s="1"/>
  <c r="H305" i="5" l="1"/>
  <c r="I305" i="5" s="1"/>
  <c r="N304" i="5"/>
  <c r="O304" i="5"/>
  <c r="P304" i="5" s="1"/>
  <c r="L404" i="5"/>
  <c r="R406" i="5"/>
  <c r="S405" i="5"/>
  <c r="G405" i="5" s="1"/>
  <c r="J405" i="5" s="1"/>
  <c r="K405" i="5"/>
  <c r="M405" i="5" s="1"/>
  <c r="T408" i="5"/>
  <c r="C409" i="5"/>
  <c r="F406" i="5"/>
  <c r="Q305" i="5" l="1"/>
  <c r="L405" i="5"/>
  <c r="T409" i="5"/>
  <c r="C410" i="5"/>
  <c r="F407" i="5"/>
  <c r="R407" i="5"/>
  <c r="S406" i="5"/>
  <c r="G406" i="5" s="1"/>
  <c r="J406" i="5" s="1"/>
  <c r="K406" i="5"/>
  <c r="M406" i="5" s="1"/>
  <c r="O305" i="5" l="1"/>
  <c r="P305" i="5" s="1"/>
  <c r="H306" i="5"/>
  <c r="I306" i="5" s="1"/>
  <c r="N305" i="5"/>
  <c r="Q306" i="5"/>
  <c r="R408" i="5"/>
  <c r="S407" i="5"/>
  <c r="G407" i="5" s="1"/>
  <c r="J407" i="5" s="1"/>
  <c r="K407" i="5"/>
  <c r="M407" i="5" s="1"/>
  <c r="T410" i="5"/>
  <c r="C411" i="5"/>
  <c r="L406" i="5"/>
  <c r="F408" i="5"/>
  <c r="N306" i="5" l="1"/>
  <c r="H307" i="5"/>
  <c r="I307" i="5" s="1"/>
  <c r="O306" i="5"/>
  <c r="P306" i="5" s="1"/>
  <c r="Q307" i="5"/>
  <c r="F409" i="5"/>
  <c r="L407" i="5"/>
  <c r="R409" i="5"/>
  <c r="K408" i="5"/>
  <c r="M408" i="5" s="1"/>
  <c r="S408" i="5"/>
  <c r="G408" i="5" s="1"/>
  <c r="J408" i="5" s="1"/>
  <c r="T411" i="5"/>
  <c r="C412" i="5"/>
  <c r="N307" i="5" l="1"/>
  <c r="H308" i="5"/>
  <c r="I308" i="5" s="1"/>
  <c r="O307" i="5"/>
  <c r="P307" i="5" s="1"/>
  <c r="Q308" i="5"/>
  <c r="S409" i="5"/>
  <c r="G409" i="5" s="1"/>
  <c r="J409" i="5" s="1"/>
  <c r="K409" i="5"/>
  <c r="M409" i="5" s="1"/>
  <c r="R410" i="5"/>
  <c r="T412" i="5"/>
  <c r="C413" i="5"/>
  <c r="L408" i="5"/>
  <c r="F410" i="5"/>
  <c r="H309" i="5" l="1"/>
  <c r="I309" i="5" s="1"/>
  <c r="O308" i="5"/>
  <c r="P308" i="5" s="1"/>
  <c r="N308" i="5"/>
  <c r="L409" i="5"/>
  <c r="F411" i="5"/>
  <c r="S410" i="5"/>
  <c r="G410" i="5" s="1"/>
  <c r="J410" i="5" s="1"/>
  <c r="R411" i="5"/>
  <c r="K410" i="5"/>
  <c r="M410" i="5" s="1"/>
  <c r="T413" i="5"/>
  <c r="C414" i="5"/>
  <c r="Q309" i="5" l="1"/>
  <c r="R412" i="5"/>
  <c r="S411" i="5"/>
  <c r="G411" i="5" s="1"/>
  <c r="J411" i="5" s="1"/>
  <c r="K411" i="5"/>
  <c r="M411" i="5" s="1"/>
  <c r="L410" i="5"/>
  <c r="F412" i="5"/>
  <c r="C415" i="5"/>
  <c r="T414" i="5"/>
  <c r="O309" i="5" l="1"/>
  <c r="P309" i="5" s="1"/>
  <c r="N309" i="5"/>
  <c r="H310" i="5"/>
  <c r="L411" i="5"/>
  <c r="C416" i="5"/>
  <c r="T415" i="5"/>
  <c r="F413" i="5"/>
  <c r="R413" i="5"/>
  <c r="K412" i="5"/>
  <c r="M412" i="5" s="1"/>
  <c r="S412" i="5"/>
  <c r="V38" i="5" s="1"/>
  <c r="Q310" i="5" l="1"/>
  <c r="I310" i="5"/>
  <c r="T416" i="5"/>
  <c r="C417" i="5"/>
  <c r="R414" i="5"/>
  <c r="K413" i="5"/>
  <c r="M413" i="5" s="1"/>
  <c r="S413" i="5"/>
  <c r="G413" i="5" s="1"/>
  <c r="J413" i="5" s="1"/>
  <c r="F414" i="5"/>
  <c r="L412" i="5"/>
  <c r="G412" i="5"/>
  <c r="J412" i="5" s="1"/>
  <c r="N310" i="5" l="1"/>
  <c r="O310" i="5"/>
  <c r="P310" i="5" s="1"/>
  <c r="H311" i="5"/>
  <c r="Q311" i="5" s="1"/>
  <c r="R415" i="5"/>
  <c r="S414" i="5"/>
  <c r="G414" i="5" s="1"/>
  <c r="J414" i="5" s="1"/>
  <c r="K414" i="5"/>
  <c r="M414" i="5" s="1"/>
  <c r="F415" i="5"/>
  <c r="L413" i="5"/>
  <c r="T417" i="5"/>
  <c r="C418" i="5"/>
  <c r="I311" i="5" l="1"/>
  <c r="H312" i="5"/>
  <c r="Q312" i="5" s="1"/>
  <c r="O311" i="5"/>
  <c r="P311" i="5" s="1"/>
  <c r="N311" i="5"/>
  <c r="L414" i="5"/>
  <c r="R416" i="5"/>
  <c r="S415" i="5"/>
  <c r="G415" i="5" s="1"/>
  <c r="J415" i="5" s="1"/>
  <c r="K415" i="5"/>
  <c r="M415" i="5" s="1"/>
  <c r="F416" i="5"/>
  <c r="T418" i="5"/>
  <c r="C419" i="5"/>
  <c r="I312" i="5" l="1"/>
  <c r="H313" i="5"/>
  <c r="Q313" i="5" s="1"/>
  <c r="O312" i="5"/>
  <c r="P312" i="5" s="1"/>
  <c r="N312" i="5"/>
  <c r="L415" i="5"/>
  <c r="R417" i="5"/>
  <c r="S416" i="5"/>
  <c r="G416" i="5" s="1"/>
  <c r="J416" i="5" s="1"/>
  <c r="K416" i="5"/>
  <c r="M416" i="5" s="1"/>
  <c r="F417" i="5"/>
  <c r="T419" i="5"/>
  <c r="C420" i="5"/>
  <c r="O313" i="5" l="1"/>
  <c r="P313" i="5" s="1"/>
  <c r="N313" i="5"/>
  <c r="H314" i="5"/>
  <c r="Q314" i="5" s="1"/>
  <c r="I313" i="5"/>
  <c r="L416" i="5"/>
  <c r="F418" i="5"/>
  <c r="R418" i="5"/>
  <c r="S417" i="5"/>
  <c r="G417" i="5" s="1"/>
  <c r="J417" i="5" s="1"/>
  <c r="K417" i="5"/>
  <c r="M417" i="5" s="1"/>
  <c r="T420" i="5"/>
  <c r="C421" i="5"/>
  <c r="I314" i="5" l="1"/>
  <c r="O314" i="5"/>
  <c r="P314" i="5" s="1"/>
  <c r="H315" i="5"/>
  <c r="Q315" i="5" s="1"/>
  <c r="N314" i="5"/>
  <c r="S418" i="5"/>
  <c r="G418" i="5" s="1"/>
  <c r="J418" i="5" s="1"/>
  <c r="R419" i="5"/>
  <c r="K418" i="5"/>
  <c r="M418" i="5" s="1"/>
  <c r="L417" i="5"/>
  <c r="F419" i="5"/>
  <c r="T421" i="5"/>
  <c r="C422" i="5"/>
  <c r="O315" i="5" l="1"/>
  <c r="P315" i="5" s="1"/>
  <c r="H316" i="5"/>
  <c r="Q316" i="5" s="1"/>
  <c r="N315" i="5"/>
  <c r="I315" i="5"/>
  <c r="I316" i="5" s="1"/>
  <c r="R420" i="5"/>
  <c r="S419" i="5"/>
  <c r="G419" i="5" s="1"/>
  <c r="J419" i="5" s="1"/>
  <c r="K419" i="5"/>
  <c r="M419" i="5" s="1"/>
  <c r="F420" i="5"/>
  <c r="C423" i="5"/>
  <c r="T422" i="5"/>
  <c r="L418" i="5"/>
  <c r="H317" i="5" l="1"/>
  <c r="Q317" i="5" s="1"/>
  <c r="N316" i="5"/>
  <c r="O316" i="5"/>
  <c r="P316" i="5" s="1"/>
  <c r="L419" i="5"/>
  <c r="R421" i="5"/>
  <c r="K420" i="5"/>
  <c r="M420" i="5" s="1"/>
  <c r="S420" i="5"/>
  <c r="G420" i="5" s="1"/>
  <c r="J420" i="5" s="1"/>
  <c r="F421" i="5"/>
  <c r="T423" i="5"/>
  <c r="C424" i="5"/>
  <c r="I317" i="5" l="1"/>
  <c r="N317" i="5"/>
  <c r="H318" i="5"/>
  <c r="Q318" i="5" s="1"/>
  <c r="O317" i="5"/>
  <c r="P317" i="5" s="1"/>
  <c r="L420" i="5"/>
  <c r="F422" i="5"/>
  <c r="R422" i="5"/>
  <c r="K421" i="5"/>
  <c r="M421" i="5" s="1"/>
  <c r="S421" i="5"/>
  <c r="G421" i="5" s="1"/>
  <c r="J421" i="5" s="1"/>
  <c r="T424" i="5"/>
  <c r="C425" i="5"/>
  <c r="I318" i="5" l="1"/>
  <c r="N318" i="5"/>
  <c r="O318" i="5"/>
  <c r="P318" i="5" s="1"/>
  <c r="H319" i="5"/>
  <c r="Q319" i="5" s="1"/>
  <c r="L421" i="5"/>
  <c r="T425" i="5"/>
  <c r="C426" i="5"/>
  <c r="F423" i="5"/>
  <c r="R423" i="5"/>
  <c r="S422" i="5"/>
  <c r="G422" i="5" s="1"/>
  <c r="J422" i="5" s="1"/>
  <c r="K422" i="5"/>
  <c r="M422" i="5" s="1"/>
  <c r="I319" i="5" l="1"/>
  <c r="O319" i="5"/>
  <c r="P319" i="5" s="1"/>
  <c r="H320" i="5"/>
  <c r="Q320" i="5" s="1"/>
  <c r="N319" i="5"/>
  <c r="I320" i="5"/>
  <c r="L422" i="5"/>
  <c r="C427" i="5"/>
  <c r="T426" i="5"/>
  <c r="R424" i="5"/>
  <c r="AC13" i="5" s="1"/>
  <c r="S423" i="5"/>
  <c r="G423" i="5" s="1"/>
  <c r="J423" i="5" s="1"/>
  <c r="K423" i="5"/>
  <c r="M423" i="5" s="1"/>
  <c r="F424" i="5"/>
  <c r="AC11" i="5" s="1"/>
  <c r="D8" i="3" s="1"/>
  <c r="H321" i="5" l="1"/>
  <c r="Q321" i="5" s="1"/>
  <c r="O320" i="5"/>
  <c r="P320" i="5" s="1"/>
  <c r="N320" i="5"/>
  <c r="AC14" i="5"/>
  <c r="AC9" i="5"/>
  <c r="AC10" i="5" s="1"/>
  <c r="D10" i="3" s="1"/>
  <c r="R425" i="5"/>
  <c r="K424" i="5"/>
  <c r="M424" i="5" s="1"/>
  <c r="S424" i="5"/>
  <c r="L423" i="5"/>
  <c r="F425" i="5"/>
  <c r="C428" i="5"/>
  <c r="T427" i="5"/>
  <c r="D4" i="3" l="1"/>
  <c r="F8" i="3" s="1"/>
  <c r="I321" i="5"/>
  <c r="O321" i="5"/>
  <c r="P321" i="5" s="1"/>
  <c r="H322" i="5"/>
  <c r="Q322" i="5" s="1"/>
  <c r="N321" i="5"/>
  <c r="L424" i="5"/>
  <c r="G424" i="5"/>
  <c r="AE18" i="5" s="1"/>
  <c r="AD18" i="5"/>
  <c r="S425" i="5"/>
  <c r="G425" i="5" s="1"/>
  <c r="J425" i="5" s="1"/>
  <c r="R426" i="5"/>
  <c r="K425" i="5"/>
  <c r="M425" i="5" s="1"/>
  <c r="T428" i="5"/>
  <c r="C429" i="5"/>
  <c r="F426" i="5"/>
  <c r="V39" i="5"/>
  <c r="AD46" i="5"/>
  <c r="M26" i="3" s="1"/>
  <c r="F10" i="3" l="1"/>
  <c r="I322" i="5"/>
  <c r="H323" i="5"/>
  <c r="Q323" i="5" s="1"/>
  <c r="O322" i="5"/>
  <c r="P322" i="5" s="1"/>
  <c r="N322" i="5"/>
  <c r="AE46" i="5"/>
  <c r="M11" i="3" s="1"/>
  <c r="J424" i="5"/>
  <c r="AF18" i="5" s="1"/>
  <c r="L425" i="5"/>
  <c r="S426" i="5"/>
  <c r="G426" i="5" s="1"/>
  <c r="J426" i="5" s="1"/>
  <c r="R427" i="5"/>
  <c r="K426" i="5"/>
  <c r="M426" i="5" s="1"/>
  <c r="T429" i="5"/>
  <c r="C430" i="5"/>
  <c r="F427" i="5"/>
  <c r="I323" i="5" l="1"/>
  <c r="O323" i="5"/>
  <c r="P323" i="5" s="1"/>
  <c r="H324" i="5"/>
  <c r="Q324" i="5" s="1"/>
  <c r="N323" i="5"/>
  <c r="AF46" i="5"/>
  <c r="O11" i="3" s="1"/>
  <c r="L426" i="5"/>
  <c r="R428" i="5"/>
  <c r="S427" i="5"/>
  <c r="G427" i="5" s="1"/>
  <c r="J427" i="5" s="1"/>
  <c r="K427" i="5"/>
  <c r="M427" i="5" s="1"/>
  <c r="C431" i="5"/>
  <c r="T430" i="5"/>
  <c r="F428" i="5"/>
  <c r="I324" i="5" l="1"/>
  <c r="O324" i="5"/>
  <c r="P324" i="5" s="1"/>
  <c r="H325" i="5"/>
  <c r="Q325" i="5" s="1"/>
  <c r="N324" i="5"/>
  <c r="R429" i="5"/>
  <c r="S428" i="5"/>
  <c r="G428" i="5" s="1"/>
  <c r="J428" i="5" s="1"/>
  <c r="K428" i="5"/>
  <c r="M428" i="5" s="1"/>
  <c r="L427" i="5"/>
  <c r="C432" i="5"/>
  <c r="T431" i="5"/>
  <c r="F429" i="5"/>
  <c r="I325" i="5" l="1"/>
  <c r="H326" i="5"/>
  <c r="Q326" i="5" s="1"/>
  <c r="O325" i="5"/>
  <c r="P325" i="5" s="1"/>
  <c r="N325" i="5"/>
  <c r="L428" i="5"/>
  <c r="R430" i="5"/>
  <c r="S429" i="5"/>
  <c r="G429" i="5" s="1"/>
  <c r="J429" i="5" s="1"/>
  <c r="K429" i="5"/>
  <c r="M429" i="5" s="1"/>
  <c r="F430" i="5"/>
  <c r="C433" i="5"/>
  <c r="T432" i="5"/>
  <c r="O326" i="5" l="1"/>
  <c r="P326" i="5" s="1"/>
  <c r="H327" i="5"/>
  <c r="Q327" i="5" s="1"/>
  <c r="N326" i="5"/>
  <c r="I326" i="5"/>
  <c r="I327" i="5" s="1"/>
  <c r="L429" i="5"/>
  <c r="R431" i="5"/>
  <c r="S430" i="5"/>
  <c r="G430" i="5" s="1"/>
  <c r="J430" i="5" s="1"/>
  <c r="K430" i="5"/>
  <c r="M430" i="5" s="1"/>
  <c r="F431" i="5"/>
  <c r="C434" i="5"/>
  <c r="T433" i="5"/>
  <c r="O327" i="5" l="1"/>
  <c r="P327" i="5" s="1"/>
  <c r="H328" i="5"/>
  <c r="Q328" i="5" s="1"/>
  <c r="N327" i="5"/>
  <c r="L430" i="5"/>
  <c r="T434" i="5"/>
  <c r="C435" i="5"/>
  <c r="R432" i="5"/>
  <c r="S431" i="5"/>
  <c r="G431" i="5" s="1"/>
  <c r="J431" i="5" s="1"/>
  <c r="K431" i="5"/>
  <c r="M431" i="5" s="1"/>
  <c r="F432" i="5"/>
  <c r="H329" i="5" l="1"/>
  <c r="Q329" i="5" s="1"/>
  <c r="N328" i="5"/>
  <c r="O328" i="5"/>
  <c r="P328" i="5" s="1"/>
  <c r="I328" i="5"/>
  <c r="L431" i="5"/>
  <c r="T435" i="5"/>
  <c r="C436" i="5"/>
  <c r="F433" i="5"/>
  <c r="R433" i="5"/>
  <c r="K432" i="5"/>
  <c r="M432" i="5" s="1"/>
  <c r="S432" i="5"/>
  <c r="G432" i="5" s="1"/>
  <c r="J432" i="5" s="1"/>
  <c r="H330" i="5" l="1"/>
  <c r="O329" i="5"/>
  <c r="P329" i="5" s="1"/>
  <c r="N329" i="5"/>
  <c r="Q330" i="5"/>
  <c r="I329" i="5"/>
  <c r="K433" i="5"/>
  <c r="M433" i="5" s="1"/>
  <c r="R434" i="5"/>
  <c r="S433" i="5"/>
  <c r="G433" i="5" s="1"/>
  <c r="J433" i="5" s="1"/>
  <c r="F434" i="5"/>
  <c r="C437" i="5"/>
  <c r="T436" i="5"/>
  <c r="L432" i="5"/>
  <c r="H331" i="5" l="1"/>
  <c r="Q331" i="5" s="1"/>
  <c r="O330" i="5"/>
  <c r="P330" i="5" s="1"/>
  <c r="N330" i="5"/>
  <c r="I330" i="5"/>
  <c r="L433" i="5"/>
  <c r="F435" i="5"/>
  <c r="S434" i="5"/>
  <c r="G434" i="5" s="1"/>
  <c r="J434" i="5" s="1"/>
  <c r="R435" i="5"/>
  <c r="K434" i="5"/>
  <c r="M434" i="5" s="1"/>
  <c r="C438" i="5"/>
  <c r="T437" i="5"/>
  <c r="H332" i="5" l="1"/>
  <c r="Q332" i="5" s="1"/>
  <c r="N331" i="5"/>
  <c r="O331" i="5"/>
  <c r="P331" i="5" s="1"/>
  <c r="I331" i="5"/>
  <c r="F436" i="5"/>
  <c r="R436" i="5"/>
  <c r="S435" i="5"/>
  <c r="G435" i="5" s="1"/>
  <c r="J435" i="5" s="1"/>
  <c r="K435" i="5"/>
  <c r="M435" i="5" s="1"/>
  <c r="L434" i="5"/>
  <c r="C439" i="5"/>
  <c r="T438" i="5"/>
  <c r="N332" i="5" l="1"/>
  <c r="H333" i="5"/>
  <c r="O332" i="5"/>
  <c r="P332" i="5" s="1"/>
  <c r="Q333" i="5"/>
  <c r="I332" i="5"/>
  <c r="F437" i="5"/>
  <c r="L435" i="5"/>
  <c r="R437" i="5"/>
  <c r="S436" i="5"/>
  <c r="V40" i="5" s="1"/>
  <c r="K436" i="5"/>
  <c r="M436" i="5" s="1"/>
  <c r="T439" i="5"/>
  <c r="C440" i="5"/>
  <c r="H334" i="5" l="1"/>
  <c r="O333" i="5"/>
  <c r="P333" i="5" s="1"/>
  <c r="N333" i="5"/>
  <c r="I333" i="5"/>
  <c r="L436" i="5"/>
  <c r="F438" i="5"/>
  <c r="C441" i="5"/>
  <c r="T440" i="5"/>
  <c r="R438" i="5"/>
  <c r="S437" i="5"/>
  <c r="G437" i="5" s="1"/>
  <c r="J437" i="5" s="1"/>
  <c r="K437" i="5"/>
  <c r="M437" i="5" s="1"/>
  <c r="G436" i="5"/>
  <c r="J436" i="5" s="1"/>
  <c r="I334" i="5" l="1"/>
  <c r="Q334" i="5"/>
  <c r="F439" i="5"/>
  <c r="R439" i="5"/>
  <c r="S438" i="5"/>
  <c r="G438" i="5" s="1"/>
  <c r="J438" i="5" s="1"/>
  <c r="K438" i="5"/>
  <c r="M438" i="5" s="1"/>
  <c r="C442" i="5"/>
  <c r="T441" i="5"/>
  <c r="L437" i="5"/>
  <c r="N334" i="5" l="1"/>
  <c r="H335" i="5"/>
  <c r="I335" i="5" s="1"/>
  <c r="O334" i="5"/>
  <c r="P334" i="5" s="1"/>
  <c r="L438" i="5"/>
  <c r="T442" i="5"/>
  <c r="C443" i="5"/>
  <c r="R440" i="5"/>
  <c r="S439" i="5"/>
  <c r="G439" i="5" s="1"/>
  <c r="J439" i="5" s="1"/>
  <c r="K439" i="5"/>
  <c r="M439" i="5" s="1"/>
  <c r="F440" i="5"/>
  <c r="Q335" i="5" l="1"/>
  <c r="R441" i="5"/>
  <c r="K440" i="5"/>
  <c r="M440" i="5" s="1"/>
  <c r="S440" i="5"/>
  <c r="G440" i="5" s="1"/>
  <c r="J440" i="5" s="1"/>
  <c r="F441" i="5"/>
  <c r="T443" i="5"/>
  <c r="C444" i="5"/>
  <c r="L439" i="5"/>
  <c r="H336" i="5" l="1"/>
  <c r="I336" i="5" s="1"/>
  <c r="O335" i="5"/>
  <c r="P335" i="5" s="1"/>
  <c r="N335" i="5"/>
  <c r="L440" i="5"/>
  <c r="S441" i="5"/>
  <c r="G441" i="5" s="1"/>
  <c r="J441" i="5" s="1"/>
  <c r="K441" i="5"/>
  <c r="M441" i="5" s="1"/>
  <c r="R442" i="5"/>
  <c r="C445" i="5"/>
  <c r="T444" i="5"/>
  <c r="F442" i="5"/>
  <c r="Q336" i="5" l="1"/>
  <c r="R443" i="5"/>
  <c r="S442" i="5"/>
  <c r="G442" i="5" s="1"/>
  <c r="J442" i="5" s="1"/>
  <c r="K442" i="5"/>
  <c r="M442" i="5" s="1"/>
  <c r="C446" i="5"/>
  <c r="T445" i="5"/>
  <c r="L441" i="5"/>
  <c r="F443" i="5"/>
  <c r="O336" i="5" l="1"/>
  <c r="P336" i="5" s="1"/>
  <c r="N336" i="5"/>
  <c r="H337" i="5"/>
  <c r="I337" i="5" s="1"/>
  <c r="L442" i="5"/>
  <c r="T446" i="5"/>
  <c r="C447" i="5"/>
  <c r="R444" i="5"/>
  <c r="S443" i="5"/>
  <c r="G443" i="5" s="1"/>
  <c r="J443" i="5" s="1"/>
  <c r="K443" i="5"/>
  <c r="M443" i="5" s="1"/>
  <c r="F444" i="5"/>
  <c r="Q337" i="5" l="1"/>
  <c r="O337" i="5"/>
  <c r="P337" i="5" s="1"/>
  <c r="N337" i="5"/>
  <c r="H338" i="5"/>
  <c r="I338" i="5" s="1"/>
  <c r="R445" i="5"/>
  <c r="K444" i="5"/>
  <c r="M444" i="5" s="1"/>
  <c r="S444" i="5"/>
  <c r="G444" i="5" s="1"/>
  <c r="J444" i="5" s="1"/>
  <c r="C448" i="5"/>
  <c r="T447" i="5"/>
  <c r="L443" i="5"/>
  <c r="F445" i="5"/>
  <c r="Q338" i="5" l="1"/>
  <c r="L444" i="5"/>
  <c r="C449" i="5"/>
  <c r="T448" i="5"/>
  <c r="R446" i="5"/>
  <c r="S445" i="5"/>
  <c r="G445" i="5" s="1"/>
  <c r="J445" i="5" s="1"/>
  <c r="K445" i="5"/>
  <c r="M445" i="5" s="1"/>
  <c r="F446" i="5"/>
  <c r="N338" i="5" l="1"/>
  <c r="H339" i="5"/>
  <c r="I339" i="5" s="1"/>
  <c r="O338" i="5"/>
  <c r="P338" i="5" s="1"/>
  <c r="Q339" i="5"/>
  <c r="L445" i="5"/>
  <c r="C450" i="5"/>
  <c r="T449" i="5"/>
  <c r="R447" i="5"/>
  <c r="S446" i="5"/>
  <c r="G446" i="5" s="1"/>
  <c r="J446" i="5" s="1"/>
  <c r="K446" i="5"/>
  <c r="M446" i="5" s="1"/>
  <c r="F447" i="5"/>
  <c r="N339" i="5" l="1"/>
  <c r="O339" i="5"/>
  <c r="P339" i="5" s="1"/>
  <c r="H340" i="5"/>
  <c r="I340" i="5" s="1"/>
  <c r="T450" i="5"/>
  <c r="C451" i="5"/>
  <c r="F448" i="5"/>
  <c r="L446" i="5"/>
  <c r="R448" i="5"/>
  <c r="S447" i="5"/>
  <c r="G447" i="5" s="1"/>
  <c r="J447" i="5" s="1"/>
  <c r="K447" i="5"/>
  <c r="M447" i="5" s="1"/>
  <c r="Q340" i="5" l="1"/>
  <c r="L447" i="5"/>
  <c r="T451" i="5"/>
  <c r="C452" i="5"/>
  <c r="R449" i="5"/>
  <c r="K448" i="5"/>
  <c r="M448" i="5" s="1"/>
  <c r="S448" i="5"/>
  <c r="V41" i="5" s="1"/>
  <c r="F449" i="5"/>
  <c r="H341" i="5" l="1"/>
  <c r="N340" i="5"/>
  <c r="O340" i="5"/>
  <c r="P340" i="5" s="1"/>
  <c r="L448" i="5"/>
  <c r="G448" i="5"/>
  <c r="J448" i="5" s="1"/>
  <c r="C453" i="5"/>
  <c r="T452" i="5"/>
  <c r="F450" i="5"/>
  <c r="R450" i="5"/>
  <c r="S449" i="5"/>
  <c r="G449" i="5" s="1"/>
  <c r="J449" i="5" s="1"/>
  <c r="K449" i="5"/>
  <c r="M449" i="5" s="1"/>
  <c r="Q341" i="5" l="1"/>
  <c r="I341" i="5"/>
  <c r="R451" i="5"/>
  <c r="S450" i="5"/>
  <c r="G450" i="5" s="1"/>
  <c r="J450" i="5" s="1"/>
  <c r="K450" i="5"/>
  <c r="M450" i="5" s="1"/>
  <c r="C454" i="5"/>
  <c r="T453" i="5"/>
  <c r="F451" i="5"/>
  <c r="L449" i="5"/>
  <c r="H342" i="5" l="1"/>
  <c r="I342" i="5" s="1"/>
  <c r="O341" i="5"/>
  <c r="P341" i="5" s="1"/>
  <c r="N341" i="5"/>
  <c r="L450" i="5"/>
  <c r="C455" i="5"/>
  <c r="T454" i="5"/>
  <c r="F452" i="5"/>
  <c r="R452" i="5"/>
  <c r="S451" i="5"/>
  <c r="G451" i="5" s="1"/>
  <c r="J451" i="5" s="1"/>
  <c r="K451" i="5"/>
  <c r="M451" i="5" s="1"/>
  <c r="Q342" i="5" l="1"/>
  <c r="H343" i="5" s="1"/>
  <c r="I343" i="5" s="1"/>
  <c r="O342" i="5"/>
  <c r="P342" i="5" s="1"/>
  <c r="N342" i="5"/>
  <c r="F453" i="5"/>
  <c r="L451" i="5"/>
  <c r="R453" i="5"/>
  <c r="K452" i="5"/>
  <c r="M452" i="5" s="1"/>
  <c r="S452" i="5"/>
  <c r="G452" i="5" s="1"/>
  <c r="J452" i="5" s="1"/>
  <c r="T455" i="5"/>
  <c r="C456" i="5"/>
  <c r="Q343" i="5" l="1"/>
  <c r="O343" i="5" s="1"/>
  <c r="P343" i="5" s="1"/>
  <c r="L452" i="5"/>
  <c r="F454" i="5"/>
  <c r="R454" i="5"/>
  <c r="S453" i="5"/>
  <c r="G453" i="5" s="1"/>
  <c r="J453" i="5" s="1"/>
  <c r="K453" i="5"/>
  <c r="M453" i="5" s="1"/>
  <c r="T456" i="5"/>
  <c r="C457" i="5"/>
  <c r="H344" i="5" l="1"/>
  <c r="Q344" i="5" s="1"/>
  <c r="N344" i="5" s="1"/>
  <c r="N343" i="5"/>
  <c r="L453" i="5"/>
  <c r="R455" i="5"/>
  <c r="S454" i="5"/>
  <c r="G454" i="5" s="1"/>
  <c r="J454" i="5" s="1"/>
  <c r="K454" i="5"/>
  <c r="M454" i="5" s="1"/>
  <c r="T457" i="5"/>
  <c r="C458" i="5"/>
  <c r="F455" i="5"/>
  <c r="I344" i="5" l="1"/>
  <c r="H345" i="5"/>
  <c r="Q345" i="5" s="1"/>
  <c r="O345" i="5" s="1"/>
  <c r="P345" i="5" s="1"/>
  <c r="O344" i="5"/>
  <c r="P344" i="5" s="1"/>
  <c r="L454" i="5"/>
  <c r="F456" i="5"/>
  <c r="R456" i="5"/>
  <c r="S455" i="5"/>
  <c r="G455" i="5" s="1"/>
  <c r="J455" i="5" s="1"/>
  <c r="K455" i="5"/>
  <c r="M455" i="5" s="1"/>
  <c r="C459" i="5"/>
  <c r="T458" i="5"/>
  <c r="I345" i="5" l="1"/>
  <c r="N345" i="5"/>
  <c r="H346" i="5"/>
  <c r="I346" i="5" s="1"/>
  <c r="C460" i="5"/>
  <c r="T459" i="5"/>
  <c r="R457" i="5"/>
  <c r="K456" i="5"/>
  <c r="M456" i="5" s="1"/>
  <c r="S456" i="5"/>
  <c r="G456" i="5" s="1"/>
  <c r="J456" i="5" s="1"/>
  <c r="F457" i="5"/>
  <c r="L455" i="5"/>
  <c r="Q346" i="5" l="1"/>
  <c r="L456" i="5"/>
  <c r="F458" i="5"/>
  <c r="T460" i="5"/>
  <c r="C461" i="5"/>
  <c r="R458" i="5"/>
  <c r="S457" i="5"/>
  <c r="G457" i="5" s="1"/>
  <c r="J457" i="5" s="1"/>
  <c r="K457" i="5"/>
  <c r="M457" i="5" s="1"/>
  <c r="O346" i="5" l="1"/>
  <c r="P346" i="5" s="1"/>
  <c r="H347" i="5"/>
  <c r="I347" i="5" s="1"/>
  <c r="N346" i="5"/>
  <c r="L457" i="5"/>
  <c r="F459" i="5"/>
  <c r="R459" i="5"/>
  <c r="S458" i="5"/>
  <c r="G458" i="5" s="1"/>
  <c r="J458" i="5" s="1"/>
  <c r="K458" i="5"/>
  <c r="M458" i="5" s="1"/>
  <c r="C462" i="5"/>
  <c r="T461" i="5"/>
  <c r="Q347" i="5" l="1"/>
  <c r="N347" i="5"/>
  <c r="H348" i="5"/>
  <c r="O347" i="5"/>
  <c r="P347" i="5" s="1"/>
  <c r="L458" i="5"/>
  <c r="C463" i="5"/>
  <c r="T462" i="5"/>
  <c r="R460" i="5"/>
  <c r="S459" i="5"/>
  <c r="G459" i="5" s="1"/>
  <c r="J459" i="5" s="1"/>
  <c r="K459" i="5"/>
  <c r="M459" i="5" s="1"/>
  <c r="F460" i="5"/>
  <c r="Q348" i="5" l="1"/>
  <c r="I348" i="5"/>
  <c r="F461" i="5"/>
  <c r="R461" i="5"/>
  <c r="K460" i="5"/>
  <c r="M460" i="5" s="1"/>
  <c r="S460" i="5"/>
  <c r="V42" i="5" s="1"/>
  <c r="C464" i="5"/>
  <c r="T463" i="5"/>
  <c r="L459" i="5"/>
  <c r="N348" i="5" l="1"/>
  <c r="H349" i="5"/>
  <c r="I349" i="5" s="1"/>
  <c r="O348" i="5"/>
  <c r="P348" i="5" s="1"/>
  <c r="L460" i="5"/>
  <c r="R462" i="5"/>
  <c r="S461" i="5"/>
  <c r="G461" i="5" s="1"/>
  <c r="J461" i="5" s="1"/>
  <c r="K461" i="5"/>
  <c r="M461" i="5" s="1"/>
  <c r="G460" i="5"/>
  <c r="J460" i="5" s="1"/>
  <c r="T464" i="5"/>
  <c r="C465" i="5"/>
  <c r="F462" i="5"/>
  <c r="Q349" i="5" l="1"/>
  <c r="R463" i="5"/>
  <c r="S462" i="5"/>
  <c r="G462" i="5" s="1"/>
  <c r="J462" i="5" s="1"/>
  <c r="K462" i="5"/>
  <c r="M462" i="5" s="1"/>
  <c r="F463" i="5"/>
  <c r="T465" i="5"/>
  <c r="C466" i="5"/>
  <c r="L461" i="5"/>
  <c r="N349" i="5" l="1"/>
  <c r="O349" i="5"/>
  <c r="P349" i="5" s="1"/>
  <c r="H350" i="5"/>
  <c r="I350" i="5" s="1"/>
  <c r="R464" i="5"/>
  <c r="S463" i="5"/>
  <c r="G463" i="5" s="1"/>
  <c r="J463" i="5" s="1"/>
  <c r="K463" i="5"/>
  <c r="M463" i="5" s="1"/>
  <c r="L462" i="5"/>
  <c r="C467" i="5"/>
  <c r="T466" i="5"/>
  <c r="F464" i="5"/>
  <c r="Q350" i="5" l="1"/>
  <c r="H351" i="5"/>
  <c r="I351" i="5" s="1"/>
  <c r="O350" i="5"/>
  <c r="P350" i="5" s="1"/>
  <c r="Q351" i="5"/>
  <c r="N350" i="5"/>
  <c r="R465" i="5"/>
  <c r="K464" i="5"/>
  <c r="M464" i="5" s="1"/>
  <c r="S464" i="5"/>
  <c r="G464" i="5" s="1"/>
  <c r="J464" i="5" s="1"/>
  <c r="F465" i="5"/>
  <c r="L463" i="5"/>
  <c r="C468" i="5"/>
  <c r="T467" i="5"/>
  <c r="N351" i="5" l="1"/>
  <c r="H352" i="5"/>
  <c r="I352" i="5" s="1"/>
  <c r="O351" i="5"/>
  <c r="P351" i="5" s="1"/>
  <c r="Q352" i="5"/>
  <c r="L464" i="5"/>
  <c r="S465" i="5"/>
  <c r="G465" i="5" s="1"/>
  <c r="J465" i="5" s="1"/>
  <c r="K465" i="5"/>
  <c r="M465" i="5" s="1"/>
  <c r="R466" i="5"/>
  <c r="F466" i="5"/>
  <c r="C469" i="5"/>
  <c r="T468" i="5"/>
  <c r="N352" i="5" l="1"/>
  <c r="O352" i="5"/>
  <c r="P352" i="5" s="1"/>
  <c r="H353" i="5"/>
  <c r="I353" i="5" s="1"/>
  <c r="F467" i="5"/>
  <c r="S466" i="5"/>
  <c r="G466" i="5" s="1"/>
  <c r="J466" i="5" s="1"/>
  <c r="K466" i="5"/>
  <c r="M466" i="5" s="1"/>
  <c r="R467" i="5"/>
  <c r="T469" i="5"/>
  <c r="C470" i="5"/>
  <c r="L465" i="5"/>
  <c r="Q353" i="5" l="1"/>
  <c r="L466" i="5"/>
  <c r="R468" i="5"/>
  <c r="S467" i="5"/>
  <c r="G467" i="5" s="1"/>
  <c r="J467" i="5" s="1"/>
  <c r="K467" i="5"/>
  <c r="M467" i="5" s="1"/>
  <c r="C471" i="5"/>
  <c r="T470" i="5"/>
  <c r="F468" i="5"/>
  <c r="H354" i="5" l="1"/>
  <c r="I354" i="5" s="1"/>
  <c r="N353" i="5"/>
  <c r="O353" i="5"/>
  <c r="P353" i="5" s="1"/>
  <c r="L467" i="5"/>
  <c r="F469" i="5"/>
  <c r="R469" i="5"/>
  <c r="K468" i="5"/>
  <c r="M468" i="5" s="1"/>
  <c r="S468" i="5"/>
  <c r="G468" i="5" s="1"/>
  <c r="J468" i="5" s="1"/>
  <c r="C472" i="5"/>
  <c r="T471" i="5"/>
  <c r="Q354" i="5" l="1"/>
  <c r="R470" i="5"/>
  <c r="S469" i="5"/>
  <c r="G469" i="5" s="1"/>
  <c r="J469" i="5" s="1"/>
  <c r="K469" i="5"/>
  <c r="M469" i="5" s="1"/>
  <c r="F470" i="5"/>
  <c r="T472" i="5"/>
  <c r="C473" i="5"/>
  <c r="L468" i="5"/>
  <c r="O354" i="5" l="1"/>
  <c r="P354" i="5" s="1"/>
  <c r="H355" i="5"/>
  <c r="N354" i="5"/>
  <c r="L469" i="5"/>
  <c r="R471" i="5"/>
  <c r="S470" i="5"/>
  <c r="G470" i="5" s="1"/>
  <c r="J470" i="5" s="1"/>
  <c r="K470" i="5"/>
  <c r="M470" i="5" s="1"/>
  <c r="T473" i="5"/>
  <c r="C474" i="5"/>
  <c r="F471" i="5"/>
  <c r="Q355" i="5" l="1"/>
  <c r="I355" i="5"/>
  <c r="L470" i="5"/>
  <c r="F472" i="5"/>
  <c r="C475" i="5"/>
  <c r="T474" i="5"/>
  <c r="R472" i="5"/>
  <c r="S471" i="5"/>
  <c r="G471" i="5" s="1"/>
  <c r="J471" i="5" s="1"/>
  <c r="K471" i="5"/>
  <c r="M471" i="5" s="1"/>
  <c r="O355" i="5" l="1"/>
  <c r="P355" i="5" s="1"/>
  <c r="N355" i="5"/>
  <c r="H356" i="5"/>
  <c r="I356" i="5" s="1"/>
  <c r="F473" i="5"/>
  <c r="R473" i="5"/>
  <c r="K472" i="5"/>
  <c r="M472" i="5" s="1"/>
  <c r="S472" i="5"/>
  <c r="V43" i="5" s="1"/>
  <c r="L471" i="5"/>
  <c r="C476" i="5"/>
  <c r="T475" i="5"/>
  <c r="Q356" i="5" l="1"/>
  <c r="O356" i="5"/>
  <c r="P356" i="5" s="1"/>
  <c r="N356" i="5"/>
  <c r="H357" i="5"/>
  <c r="I357" i="5" s="1"/>
  <c r="Q357" i="5"/>
  <c r="S473" i="5"/>
  <c r="G473" i="5" s="1"/>
  <c r="J473" i="5" s="1"/>
  <c r="K473" i="5"/>
  <c r="M473" i="5" s="1"/>
  <c r="R474" i="5"/>
  <c r="G472" i="5"/>
  <c r="J472" i="5" s="1"/>
  <c r="T476" i="5"/>
  <c r="C477" i="5"/>
  <c r="L472" i="5"/>
  <c r="F474" i="5"/>
  <c r="N357" i="5" l="1"/>
  <c r="O357" i="5"/>
  <c r="P357" i="5" s="1"/>
  <c r="H358" i="5"/>
  <c r="Q358" i="5" s="1"/>
  <c r="I358" i="5"/>
  <c r="L473" i="5"/>
  <c r="R475" i="5"/>
  <c r="S474" i="5"/>
  <c r="G474" i="5" s="1"/>
  <c r="J474" i="5" s="1"/>
  <c r="K474" i="5"/>
  <c r="M474" i="5" s="1"/>
  <c r="C478" i="5"/>
  <c r="T477" i="5"/>
  <c r="F475" i="5"/>
  <c r="N358" i="5" l="1"/>
  <c r="O358" i="5"/>
  <c r="P358" i="5" s="1"/>
  <c r="H359" i="5"/>
  <c r="I359" i="5" s="1"/>
  <c r="Q359" i="5"/>
  <c r="L474" i="5"/>
  <c r="R476" i="5"/>
  <c r="S475" i="5"/>
  <c r="G475" i="5" s="1"/>
  <c r="J475" i="5" s="1"/>
  <c r="K475" i="5"/>
  <c r="M475" i="5" s="1"/>
  <c r="F476" i="5"/>
  <c r="C479" i="5"/>
  <c r="T478" i="5"/>
  <c r="H360" i="5" l="1"/>
  <c r="Q360" i="5" s="1"/>
  <c r="O359" i="5"/>
  <c r="P359" i="5" s="1"/>
  <c r="N359" i="5"/>
  <c r="L475" i="5"/>
  <c r="F477" i="5"/>
  <c r="R477" i="5"/>
  <c r="K476" i="5"/>
  <c r="M476" i="5" s="1"/>
  <c r="S476" i="5"/>
  <c r="G476" i="5" s="1"/>
  <c r="J476" i="5" s="1"/>
  <c r="T479" i="5"/>
  <c r="C480" i="5"/>
  <c r="N360" i="5" l="1"/>
  <c r="H361" i="5"/>
  <c r="Q361" i="5" s="1"/>
  <c r="O360" i="5"/>
  <c r="P360" i="5" s="1"/>
  <c r="I360" i="5"/>
  <c r="I361" i="5" s="1"/>
  <c r="L476" i="5"/>
  <c r="F478" i="5"/>
  <c r="R478" i="5"/>
  <c r="S477" i="5"/>
  <c r="G477" i="5" s="1"/>
  <c r="J477" i="5" s="1"/>
  <c r="K477" i="5"/>
  <c r="M477" i="5" s="1"/>
  <c r="T480" i="5"/>
  <c r="C481" i="5"/>
  <c r="H362" i="5" l="1"/>
  <c r="N361" i="5"/>
  <c r="O361" i="5"/>
  <c r="P361" i="5" s="1"/>
  <c r="L477" i="5"/>
  <c r="R479" i="5"/>
  <c r="S478" i="5"/>
  <c r="G478" i="5" s="1"/>
  <c r="J478" i="5" s="1"/>
  <c r="K478" i="5"/>
  <c r="M478" i="5" s="1"/>
  <c r="F479" i="5"/>
  <c r="T481" i="5"/>
  <c r="C482" i="5"/>
  <c r="Q362" i="5" l="1"/>
  <c r="I362" i="5"/>
  <c r="R480" i="5"/>
  <c r="K479" i="5"/>
  <c r="M479" i="5" s="1"/>
  <c r="S479" i="5"/>
  <c r="G479" i="5" s="1"/>
  <c r="J479" i="5" s="1"/>
  <c r="T482" i="5"/>
  <c r="C483" i="5"/>
  <c r="L478" i="5"/>
  <c r="F480" i="5"/>
  <c r="O362" i="5" l="1"/>
  <c r="P362" i="5" s="1"/>
  <c r="N362" i="5"/>
  <c r="H363" i="5"/>
  <c r="Q363" i="5" s="1"/>
  <c r="L479" i="5"/>
  <c r="R481" i="5"/>
  <c r="K480" i="5"/>
  <c r="M480" i="5" s="1"/>
  <c r="S480" i="5"/>
  <c r="G480" i="5" s="1"/>
  <c r="J480" i="5" s="1"/>
  <c r="T483" i="5"/>
  <c r="C484" i="5"/>
  <c r="F481" i="5"/>
  <c r="H364" i="5" l="1"/>
  <c r="Q364" i="5" s="1"/>
  <c r="N363" i="5"/>
  <c r="O363" i="5"/>
  <c r="P363" i="5" s="1"/>
  <c r="I363" i="5"/>
  <c r="F482" i="5"/>
  <c r="R482" i="5"/>
  <c r="K481" i="5"/>
  <c r="M481" i="5" s="1"/>
  <c r="S481" i="5"/>
  <c r="G481" i="5" s="1"/>
  <c r="J481" i="5" s="1"/>
  <c r="L480" i="5"/>
  <c r="T484" i="5"/>
  <c r="C485" i="5"/>
  <c r="N364" i="5" l="1"/>
  <c r="O364" i="5"/>
  <c r="P364" i="5" s="1"/>
  <c r="H365" i="5"/>
  <c r="Q365" i="5"/>
  <c r="I364" i="5"/>
  <c r="L481" i="5"/>
  <c r="R483" i="5"/>
  <c r="K482" i="5"/>
  <c r="M482" i="5" s="1"/>
  <c r="S482" i="5"/>
  <c r="G482" i="5" s="1"/>
  <c r="J482" i="5" s="1"/>
  <c r="F483" i="5"/>
  <c r="T485" i="5"/>
  <c r="C486" i="5"/>
  <c r="H366" i="5" l="1"/>
  <c r="O365" i="5"/>
  <c r="P365" i="5" s="1"/>
  <c r="N365" i="5"/>
  <c r="Q366" i="5"/>
  <c r="I365" i="5"/>
  <c r="L482" i="5"/>
  <c r="T486" i="5"/>
  <c r="C487" i="5"/>
  <c r="R484" i="5"/>
  <c r="K483" i="5"/>
  <c r="M483" i="5" s="1"/>
  <c r="S483" i="5"/>
  <c r="G483" i="5" s="1"/>
  <c r="J483" i="5" s="1"/>
  <c r="F484" i="5"/>
  <c r="H367" i="5" l="1"/>
  <c r="N366" i="5"/>
  <c r="O366" i="5"/>
  <c r="P366" i="5" s="1"/>
  <c r="Q367" i="5"/>
  <c r="I366" i="5"/>
  <c r="L483" i="5"/>
  <c r="F485" i="5"/>
  <c r="R485" i="5"/>
  <c r="S484" i="5"/>
  <c r="G484" i="5" s="1"/>
  <c r="K484" i="5"/>
  <c r="M484" i="5" s="1"/>
  <c r="T487" i="5"/>
  <c r="C488" i="5"/>
  <c r="N367" i="5" l="1"/>
  <c r="H368" i="5"/>
  <c r="Q368" i="5"/>
  <c r="O367" i="5"/>
  <c r="P367" i="5" s="1"/>
  <c r="I367" i="5"/>
  <c r="L484" i="5"/>
  <c r="AE47" i="5"/>
  <c r="M12" i="3" s="1"/>
  <c r="J484" i="5"/>
  <c r="AF47" i="5" s="1"/>
  <c r="O12" i="3" s="1"/>
  <c r="C489" i="5"/>
  <c r="T488" i="5"/>
  <c r="F486" i="5"/>
  <c r="V44" i="5"/>
  <c r="AD47" i="5"/>
  <c r="M27" i="3" s="1"/>
  <c r="R486" i="5"/>
  <c r="S485" i="5"/>
  <c r="G485" i="5" s="1"/>
  <c r="J485" i="5" s="1"/>
  <c r="K485" i="5"/>
  <c r="M485" i="5" s="1"/>
  <c r="H369" i="5" l="1"/>
  <c r="N368" i="5"/>
  <c r="O368" i="5"/>
  <c r="P368" i="5" s="1"/>
  <c r="I368" i="5"/>
  <c r="T489" i="5"/>
  <c r="C490" i="5"/>
  <c r="L485" i="5"/>
  <c r="F487" i="5"/>
  <c r="R487" i="5"/>
  <c r="S486" i="5"/>
  <c r="G486" i="5" s="1"/>
  <c r="J486" i="5" s="1"/>
  <c r="K486" i="5"/>
  <c r="M486" i="5" s="1"/>
  <c r="I369" i="5" l="1"/>
  <c r="Q369" i="5"/>
  <c r="F488" i="5"/>
  <c r="R488" i="5"/>
  <c r="K487" i="5"/>
  <c r="M487" i="5" s="1"/>
  <c r="S487" i="5"/>
  <c r="G487" i="5" s="1"/>
  <c r="J487" i="5" s="1"/>
  <c r="L486" i="5"/>
  <c r="T490" i="5"/>
  <c r="C491" i="5"/>
  <c r="N369" i="5" l="1"/>
  <c r="O369" i="5"/>
  <c r="P369" i="5" s="1"/>
  <c r="H370" i="5"/>
  <c r="Q370" i="5"/>
  <c r="I370" i="5"/>
  <c r="R489" i="5"/>
  <c r="K488" i="5"/>
  <c r="M488" i="5" s="1"/>
  <c r="S488" i="5"/>
  <c r="G488" i="5" s="1"/>
  <c r="J488" i="5" s="1"/>
  <c r="F489" i="5"/>
  <c r="T491" i="5"/>
  <c r="C492" i="5"/>
  <c r="L487" i="5"/>
  <c r="H371" i="5" l="1"/>
  <c r="O370" i="5"/>
  <c r="P370" i="5" s="1"/>
  <c r="N370" i="5"/>
  <c r="T492" i="5"/>
  <c r="C493" i="5"/>
  <c r="R490" i="5"/>
  <c r="K489" i="5"/>
  <c r="M489" i="5" s="1"/>
  <c r="S489" i="5"/>
  <c r="G489" i="5" s="1"/>
  <c r="J489" i="5" s="1"/>
  <c r="F490" i="5"/>
  <c r="L488" i="5"/>
  <c r="I371" i="5" l="1"/>
  <c r="Q371" i="5"/>
  <c r="L489" i="5"/>
  <c r="F491" i="5"/>
  <c r="S490" i="5"/>
  <c r="G490" i="5" s="1"/>
  <c r="J490" i="5" s="1"/>
  <c r="R491" i="5"/>
  <c r="K490" i="5"/>
  <c r="M490" i="5" s="1"/>
  <c r="T493" i="5"/>
  <c r="C494" i="5"/>
  <c r="N371" i="5" l="1"/>
  <c r="O371" i="5"/>
  <c r="P371" i="5" s="1"/>
  <c r="H372" i="5"/>
  <c r="F492" i="5"/>
  <c r="L490" i="5"/>
  <c r="T494" i="5"/>
  <c r="C495" i="5"/>
  <c r="R492" i="5"/>
  <c r="K491" i="5"/>
  <c r="M491" i="5" s="1"/>
  <c r="S491" i="5"/>
  <c r="G491" i="5" s="1"/>
  <c r="J491" i="5" s="1"/>
  <c r="I372" i="5" l="1"/>
  <c r="Q372" i="5"/>
  <c r="L491" i="5"/>
  <c r="T495" i="5"/>
  <c r="C496" i="5"/>
  <c r="F493" i="5"/>
  <c r="R493" i="5"/>
  <c r="K492" i="5"/>
  <c r="M492" i="5" s="1"/>
  <c r="S492" i="5"/>
  <c r="G492" i="5" s="1"/>
  <c r="J492" i="5" s="1"/>
  <c r="O372" i="5" l="1"/>
  <c r="P372" i="5" s="1"/>
  <c r="H373" i="5"/>
  <c r="I373" i="5" s="1"/>
  <c r="N372" i="5"/>
  <c r="R494" i="5"/>
  <c r="S493" i="5"/>
  <c r="G493" i="5" s="1"/>
  <c r="J493" i="5" s="1"/>
  <c r="K493" i="5"/>
  <c r="M493" i="5" s="1"/>
  <c r="L492" i="5"/>
  <c r="T496" i="5"/>
  <c r="C497" i="5"/>
  <c r="F494" i="5"/>
  <c r="Q373" i="5" l="1"/>
  <c r="L493" i="5"/>
  <c r="R495" i="5"/>
  <c r="S494" i="5"/>
  <c r="G494" i="5" s="1"/>
  <c r="J494" i="5" s="1"/>
  <c r="K494" i="5"/>
  <c r="M494" i="5" s="1"/>
  <c r="F495" i="5"/>
  <c r="C498" i="5"/>
  <c r="T497" i="5"/>
  <c r="O373" i="5" l="1"/>
  <c r="P373" i="5" s="1"/>
  <c r="H374" i="5"/>
  <c r="N373" i="5"/>
  <c r="L494" i="5"/>
  <c r="F496" i="5"/>
  <c r="T498" i="5"/>
  <c r="C499" i="5"/>
  <c r="R496" i="5"/>
  <c r="K495" i="5"/>
  <c r="M495" i="5" s="1"/>
  <c r="S495" i="5"/>
  <c r="G495" i="5" s="1"/>
  <c r="J495" i="5" s="1"/>
  <c r="I374" i="5" l="1"/>
  <c r="Q374" i="5"/>
  <c r="R497" i="5"/>
  <c r="S496" i="5"/>
  <c r="V45" i="5" s="1"/>
  <c r="K496" i="5"/>
  <c r="M496" i="5" s="1"/>
  <c r="F497" i="5"/>
  <c r="L495" i="5"/>
  <c r="T499" i="5"/>
  <c r="C500" i="5"/>
  <c r="H375" i="5" l="1"/>
  <c r="I375" i="5" s="1"/>
  <c r="Q375" i="5"/>
  <c r="O374" i="5"/>
  <c r="P374" i="5" s="1"/>
  <c r="N374" i="5"/>
  <c r="G496" i="5"/>
  <c r="J496" i="5" s="1"/>
  <c r="L496" i="5"/>
  <c r="F498" i="5"/>
  <c r="S497" i="5"/>
  <c r="G497" i="5" s="1"/>
  <c r="J497" i="5" s="1"/>
  <c r="K497" i="5"/>
  <c r="M497" i="5" s="1"/>
  <c r="R498" i="5"/>
  <c r="T500" i="5"/>
  <c r="C501" i="5"/>
  <c r="H376" i="5" l="1"/>
  <c r="I376" i="5" s="1"/>
  <c r="O375" i="5"/>
  <c r="P375" i="5" s="1"/>
  <c r="N375" i="5"/>
  <c r="S498" i="5"/>
  <c r="G498" i="5" s="1"/>
  <c r="J498" i="5" s="1"/>
  <c r="K498" i="5"/>
  <c r="M498" i="5" s="1"/>
  <c r="R499" i="5"/>
  <c r="T501" i="5"/>
  <c r="C502" i="5"/>
  <c r="L497" i="5"/>
  <c r="F499" i="5"/>
  <c r="Q376" i="5" l="1"/>
  <c r="L498" i="5"/>
  <c r="T502" i="5"/>
  <c r="C503" i="5"/>
  <c r="R500" i="5"/>
  <c r="K499" i="5"/>
  <c r="M499" i="5" s="1"/>
  <c r="S499" i="5"/>
  <c r="G499" i="5" s="1"/>
  <c r="J499" i="5" s="1"/>
  <c r="F500" i="5"/>
  <c r="O376" i="5" l="1"/>
  <c r="P376" i="5" s="1"/>
  <c r="N376" i="5"/>
  <c r="H377" i="5"/>
  <c r="I377" i="5" s="1"/>
  <c r="Q377" i="5"/>
  <c r="L499" i="5"/>
  <c r="R501" i="5"/>
  <c r="K500" i="5"/>
  <c r="M500" i="5" s="1"/>
  <c r="S500" i="5"/>
  <c r="G500" i="5" s="1"/>
  <c r="J500" i="5" s="1"/>
  <c r="F501" i="5"/>
  <c r="T503" i="5"/>
  <c r="C504" i="5"/>
  <c r="H378" i="5" l="1"/>
  <c r="O377" i="5"/>
  <c r="P377" i="5" s="1"/>
  <c r="N377" i="5"/>
  <c r="L500" i="5"/>
  <c r="F502" i="5"/>
  <c r="C505" i="5"/>
  <c r="T504" i="5"/>
  <c r="R502" i="5"/>
  <c r="K501" i="5"/>
  <c r="M501" i="5" s="1"/>
  <c r="S501" i="5"/>
  <c r="Q378" i="5" l="1"/>
  <c r="I378" i="5"/>
  <c r="G501" i="5"/>
  <c r="J501" i="5" s="1"/>
  <c r="F503" i="5"/>
  <c r="L501" i="5"/>
  <c r="R503" i="5"/>
  <c r="S502" i="5"/>
  <c r="G502" i="5" s="1"/>
  <c r="J502" i="5" s="1"/>
  <c r="K502" i="5"/>
  <c r="M502" i="5" s="1"/>
  <c r="C506" i="5"/>
  <c r="T505" i="5"/>
  <c r="H379" i="5" l="1"/>
  <c r="I379" i="5" s="1"/>
  <c r="N378" i="5"/>
  <c r="O378" i="5"/>
  <c r="P378" i="5" s="1"/>
  <c r="Q379" i="5"/>
  <c r="L502" i="5"/>
  <c r="T506" i="5"/>
  <c r="C507" i="5"/>
  <c r="F504" i="5"/>
  <c r="R504" i="5"/>
  <c r="S503" i="5"/>
  <c r="G503" i="5" s="1"/>
  <c r="J503" i="5" s="1"/>
  <c r="K503" i="5"/>
  <c r="M503" i="5" s="1"/>
  <c r="O379" i="5" l="1"/>
  <c r="P379" i="5" s="1"/>
  <c r="N379" i="5"/>
  <c r="H380" i="5"/>
  <c r="Q380" i="5" s="1"/>
  <c r="L503" i="5"/>
  <c r="R505" i="5"/>
  <c r="S504" i="5"/>
  <c r="G504" i="5" s="1"/>
  <c r="J504" i="5" s="1"/>
  <c r="K504" i="5"/>
  <c r="M504" i="5" s="1"/>
  <c r="T507" i="5"/>
  <c r="C508" i="5"/>
  <c r="F505" i="5"/>
  <c r="O380" i="5" l="1"/>
  <c r="P380" i="5" s="1"/>
  <c r="N380" i="5"/>
  <c r="H381" i="5"/>
  <c r="Q381" i="5"/>
  <c r="I380" i="5"/>
  <c r="S505" i="5"/>
  <c r="G505" i="5" s="1"/>
  <c r="J505" i="5" s="1"/>
  <c r="K505" i="5"/>
  <c r="M505" i="5" s="1"/>
  <c r="R506" i="5"/>
  <c r="L504" i="5"/>
  <c r="T508" i="5"/>
  <c r="C509" i="5"/>
  <c r="F506" i="5"/>
  <c r="H382" i="5" l="1"/>
  <c r="O381" i="5"/>
  <c r="P381" i="5" s="1"/>
  <c r="N381" i="5"/>
  <c r="Q382" i="5"/>
  <c r="I381" i="5"/>
  <c r="I382" i="5" s="1"/>
  <c r="L505" i="5"/>
  <c r="R507" i="5"/>
  <c r="S506" i="5"/>
  <c r="G506" i="5" s="1"/>
  <c r="J506" i="5" s="1"/>
  <c r="K506" i="5"/>
  <c r="M506" i="5" s="1"/>
  <c r="T509" i="5"/>
  <c r="C510" i="5"/>
  <c r="F507" i="5"/>
  <c r="H383" i="5" l="1"/>
  <c r="Q383" i="5" s="1"/>
  <c r="O382" i="5"/>
  <c r="P382" i="5" s="1"/>
  <c r="N382" i="5"/>
  <c r="H384" i="5"/>
  <c r="N383" i="5"/>
  <c r="O383" i="5"/>
  <c r="P383" i="5" s="1"/>
  <c r="L506" i="5"/>
  <c r="R508" i="5"/>
  <c r="K507" i="5"/>
  <c r="M507" i="5" s="1"/>
  <c r="S507" i="5"/>
  <c r="G507" i="5" s="1"/>
  <c r="J507" i="5" s="1"/>
  <c r="T510" i="5"/>
  <c r="C511" i="5"/>
  <c r="F508" i="5"/>
  <c r="I383" i="5" l="1"/>
  <c r="I384" i="5" s="1"/>
  <c r="Q384" i="5"/>
  <c r="N384" i="5" s="1"/>
  <c r="L507" i="5"/>
  <c r="T511" i="5"/>
  <c r="C512" i="5"/>
  <c r="F509" i="5"/>
  <c r="R509" i="5"/>
  <c r="K508" i="5"/>
  <c r="M508" i="5" s="1"/>
  <c r="S508" i="5"/>
  <c r="V46" i="5" s="1"/>
  <c r="H385" i="5" l="1"/>
  <c r="Q385" i="5" s="1"/>
  <c r="O384" i="5"/>
  <c r="P384" i="5" s="1"/>
  <c r="R510" i="5"/>
  <c r="S509" i="5"/>
  <c r="G509" i="5" s="1"/>
  <c r="J509" i="5" s="1"/>
  <c r="K509" i="5"/>
  <c r="M509" i="5" s="1"/>
  <c r="L508" i="5"/>
  <c r="G508" i="5"/>
  <c r="J508" i="5" s="1"/>
  <c r="F510" i="5"/>
  <c r="C513" i="5"/>
  <c r="T512" i="5"/>
  <c r="I385" i="5" l="1"/>
  <c r="N385" i="5"/>
  <c r="O385" i="5"/>
  <c r="P385" i="5" s="1"/>
  <c r="H386" i="5"/>
  <c r="L509" i="5"/>
  <c r="C514" i="5"/>
  <c r="T513" i="5"/>
  <c r="F511" i="5"/>
  <c r="R511" i="5"/>
  <c r="S510" i="5"/>
  <c r="G510" i="5" s="1"/>
  <c r="J510" i="5" s="1"/>
  <c r="K510" i="5"/>
  <c r="M510" i="5" s="1"/>
  <c r="I386" i="5" l="1"/>
  <c r="Q386" i="5"/>
  <c r="R512" i="5"/>
  <c r="K511" i="5"/>
  <c r="M511" i="5" s="1"/>
  <c r="S511" i="5"/>
  <c r="G511" i="5" s="1"/>
  <c r="J511" i="5" s="1"/>
  <c r="T514" i="5"/>
  <c r="C515" i="5"/>
  <c r="F512" i="5"/>
  <c r="L510" i="5"/>
  <c r="H387" i="5" l="1"/>
  <c r="Q387" i="5" s="1"/>
  <c r="N386" i="5"/>
  <c r="O386" i="5"/>
  <c r="P386" i="5" s="1"/>
  <c r="L511" i="5"/>
  <c r="T515" i="5"/>
  <c r="C516" i="5"/>
  <c r="F513" i="5"/>
  <c r="R513" i="5"/>
  <c r="K512" i="5"/>
  <c r="M512" i="5" s="1"/>
  <c r="S512" i="5"/>
  <c r="G512" i="5" s="1"/>
  <c r="J512" i="5" s="1"/>
  <c r="I387" i="5" l="1"/>
  <c r="H388" i="5"/>
  <c r="N387" i="5"/>
  <c r="O387" i="5"/>
  <c r="P387" i="5" s="1"/>
  <c r="R514" i="5"/>
  <c r="K513" i="5"/>
  <c r="M513" i="5" s="1"/>
  <c r="S513" i="5"/>
  <c r="G513" i="5" s="1"/>
  <c r="J513" i="5" s="1"/>
  <c r="T516" i="5"/>
  <c r="C517" i="5"/>
  <c r="F514" i="5"/>
  <c r="L512" i="5"/>
  <c r="I388" i="5" l="1"/>
  <c r="Q388" i="5"/>
  <c r="L513" i="5"/>
  <c r="F515" i="5"/>
  <c r="R515" i="5"/>
  <c r="S514" i="5"/>
  <c r="G514" i="5" s="1"/>
  <c r="J514" i="5" s="1"/>
  <c r="K514" i="5"/>
  <c r="M514" i="5" s="1"/>
  <c r="T517" i="5"/>
  <c r="C518" i="5"/>
  <c r="H389" i="5" l="1"/>
  <c r="I389" i="5" s="1"/>
  <c r="N388" i="5"/>
  <c r="O388" i="5"/>
  <c r="P388" i="5" s="1"/>
  <c r="F516" i="5"/>
  <c r="L514" i="5"/>
  <c r="T518" i="5"/>
  <c r="C519" i="5"/>
  <c r="R516" i="5"/>
  <c r="K515" i="5"/>
  <c r="M515" i="5" s="1"/>
  <c r="S515" i="5"/>
  <c r="G515" i="5" s="1"/>
  <c r="J515" i="5" s="1"/>
  <c r="Q389" i="5" l="1"/>
  <c r="H390" i="5" s="1"/>
  <c r="L515" i="5"/>
  <c r="R517" i="5"/>
  <c r="S516" i="5"/>
  <c r="G516" i="5" s="1"/>
  <c r="J516" i="5" s="1"/>
  <c r="K516" i="5"/>
  <c r="M516" i="5" s="1"/>
  <c r="F517" i="5"/>
  <c r="T519" i="5"/>
  <c r="C520" i="5"/>
  <c r="Q390" i="5" l="1"/>
  <c r="N390" i="5" s="1"/>
  <c r="I390" i="5"/>
  <c r="N389" i="5"/>
  <c r="O389" i="5"/>
  <c r="P389" i="5" s="1"/>
  <c r="L516" i="5"/>
  <c r="F518" i="5"/>
  <c r="R518" i="5"/>
  <c r="S517" i="5"/>
  <c r="G517" i="5" s="1"/>
  <c r="J517" i="5" s="1"/>
  <c r="K517" i="5"/>
  <c r="M517" i="5" s="1"/>
  <c r="C521" i="5"/>
  <c r="T520" i="5"/>
  <c r="H391" i="5" l="1"/>
  <c r="O390" i="5"/>
  <c r="P390" i="5" s="1"/>
  <c r="C522" i="5"/>
  <c r="T521" i="5"/>
  <c r="R519" i="5"/>
  <c r="S518" i="5"/>
  <c r="G518" i="5" s="1"/>
  <c r="J518" i="5" s="1"/>
  <c r="K518" i="5"/>
  <c r="M518" i="5" s="1"/>
  <c r="L517" i="5"/>
  <c r="F519" i="5"/>
  <c r="Q391" i="5" l="1"/>
  <c r="I391" i="5"/>
  <c r="R520" i="5"/>
  <c r="K519" i="5"/>
  <c r="M519" i="5" s="1"/>
  <c r="S519" i="5"/>
  <c r="G519" i="5" s="1"/>
  <c r="J519" i="5" s="1"/>
  <c r="T522" i="5"/>
  <c r="C523" i="5"/>
  <c r="F520" i="5"/>
  <c r="L518" i="5"/>
  <c r="N391" i="5" l="1"/>
  <c r="O391" i="5"/>
  <c r="P391" i="5" s="1"/>
  <c r="H392" i="5"/>
  <c r="L519" i="5"/>
  <c r="F521" i="5"/>
  <c r="T523" i="5"/>
  <c r="C524" i="5"/>
  <c r="R521" i="5"/>
  <c r="K520" i="5"/>
  <c r="M520" i="5" s="1"/>
  <c r="S520" i="5"/>
  <c r="V47" i="5" s="1"/>
  <c r="Q392" i="5" l="1"/>
  <c r="I392" i="5"/>
  <c r="L520" i="5"/>
  <c r="G520" i="5"/>
  <c r="J520" i="5" s="1"/>
  <c r="F522" i="5"/>
  <c r="T524" i="5"/>
  <c r="C525" i="5"/>
  <c r="R522" i="5"/>
  <c r="K521" i="5"/>
  <c r="M521" i="5" s="1"/>
  <c r="S521" i="5"/>
  <c r="G521" i="5" s="1"/>
  <c r="J521" i="5" s="1"/>
  <c r="N392" i="5" l="1"/>
  <c r="H393" i="5"/>
  <c r="Q393" i="5" s="1"/>
  <c r="O392" i="5"/>
  <c r="P392" i="5" s="1"/>
  <c r="I393" i="5"/>
  <c r="F523" i="5"/>
  <c r="L521" i="5"/>
  <c r="S522" i="5"/>
  <c r="G522" i="5" s="1"/>
  <c r="J522" i="5" s="1"/>
  <c r="R523" i="5"/>
  <c r="K522" i="5"/>
  <c r="M522" i="5" s="1"/>
  <c r="T525" i="5"/>
  <c r="C526" i="5"/>
  <c r="H394" i="5" l="1"/>
  <c r="I394" i="5" s="1"/>
  <c r="N393" i="5"/>
  <c r="O393" i="5"/>
  <c r="P393" i="5" s="1"/>
  <c r="R524" i="5"/>
  <c r="K523" i="5"/>
  <c r="M523" i="5" s="1"/>
  <c r="S523" i="5"/>
  <c r="G523" i="5" s="1"/>
  <c r="J523" i="5" s="1"/>
  <c r="F524" i="5"/>
  <c r="L522" i="5"/>
  <c r="T526" i="5"/>
  <c r="C527" i="5"/>
  <c r="Q394" i="5" l="1"/>
  <c r="N394" i="5" s="1"/>
  <c r="R525" i="5"/>
  <c r="K524" i="5"/>
  <c r="M524" i="5" s="1"/>
  <c r="S524" i="5"/>
  <c r="G524" i="5" s="1"/>
  <c r="J524" i="5" s="1"/>
  <c r="T527" i="5"/>
  <c r="C528" i="5"/>
  <c r="L523" i="5"/>
  <c r="F525" i="5"/>
  <c r="H395" i="5" l="1"/>
  <c r="Q395" i="5" s="1"/>
  <c r="N395" i="5" s="1"/>
  <c r="O394" i="5"/>
  <c r="P394" i="5" s="1"/>
  <c r="L524" i="5"/>
  <c r="F526" i="5"/>
  <c r="T528" i="5"/>
  <c r="C529" i="5"/>
  <c r="R526" i="5"/>
  <c r="S525" i="5"/>
  <c r="G525" i="5" s="1"/>
  <c r="J525" i="5" s="1"/>
  <c r="K525" i="5"/>
  <c r="M525" i="5" s="1"/>
  <c r="H396" i="5" l="1"/>
  <c r="Q396" i="5" s="1"/>
  <c r="H397" i="5" s="1"/>
  <c r="Q397" i="5" s="1"/>
  <c r="O395" i="5"/>
  <c r="P395" i="5" s="1"/>
  <c r="I395" i="5"/>
  <c r="L525" i="5"/>
  <c r="F527" i="5"/>
  <c r="T529" i="5"/>
  <c r="C530" i="5"/>
  <c r="R527" i="5"/>
  <c r="S526" i="5"/>
  <c r="G526" i="5" s="1"/>
  <c r="J526" i="5" s="1"/>
  <c r="K526" i="5"/>
  <c r="M526" i="5" s="1"/>
  <c r="N396" i="5" l="1"/>
  <c r="O396" i="5"/>
  <c r="P396" i="5" s="1"/>
  <c r="I396" i="5"/>
  <c r="I397" i="5"/>
  <c r="N397" i="5"/>
  <c r="O397" i="5"/>
  <c r="P397" i="5" s="1"/>
  <c r="H398" i="5"/>
  <c r="Q398" i="5" s="1"/>
  <c r="T530" i="5"/>
  <c r="C531" i="5"/>
  <c r="L526" i="5"/>
  <c r="F528" i="5"/>
  <c r="R528" i="5"/>
  <c r="K527" i="5"/>
  <c r="M527" i="5" s="1"/>
  <c r="S527" i="5"/>
  <c r="G527" i="5" s="1"/>
  <c r="J527" i="5" s="1"/>
  <c r="I398" i="5" l="1"/>
  <c r="N398" i="5"/>
  <c r="H399" i="5"/>
  <c r="Q399" i="5" s="1"/>
  <c r="O398" i="5"/>
  <c r="P398" i="5" s="1"/>
  <c r="L527" i="5"/>
  <c r="R529" i="5"/>
  <c r="S528" i="5"/>
  <c r="G528" i="5" s="1"/>
  <c r="J528" i="5" s="1"/>
  <c r="K528" i="5"/>
  <c r="M528" i="5" s="1"/>
  <c r="T531" i="5"/>
  <c r="C532" i="5"/>
  <c r="F529" i="5"/>
  <c r="I399" i="5" l="1"/>
  <c r="O399" i="5"/>
  <c r="P399" i="5" s="1"/>
  <c r="H400" i="5"/>
  <c r="N399" i="5"/>
  <c r="T532" i="5"/>
  <c r="C533" i="5"/>
  <c r="L528" i="5"/>
  <c r="S529" i="5"/>
  <c r="G529" i="5" s="1"/>
  <c r="J529" i="5" s="1"/>
  <c r="K529" i="5"/>
  <c r="M529" i="5" s="1"/>
  <c r="R530" i="5"/>
  <c r="F530" i="5"/>
  <c r="Q400" i="5" l="1"/>
  <c r="I400" i="5"/>
  <c r="F531" i="5"/>
  <c r="S530" i="5"/>
  <c r="G530" i="5" s="1"/>
  <c r="J530" i="5" s="1"/>
  <c r="K530" i="5"/>
  <c r="M530" i="5" s="1"/>
  <c r="R531" i="5"/>
  <c r="T533" i="5"/>
  <c r="C534" i="5"/>
  <c r="L529" i="5"/>
  <c r="H401" i="5" l="1"/>
  <c r="Q401" i="5" s="1"/>
  <c r="O400" i="5"/>
  <c r="P400" i="5" s="1"/>
  <c r="N400" i="5"/>
  <c r="L530" i="5"/>
  <c r="R532" i="5"/>
  <c r="K531" i="5"/>
  <c r="M531" i="5" s="1"/>
  <c r="S531" i="5"/>
  <c r="G531" i="5" s="1"/>
  <c r="J531" i="5" s="1"/>
  <c r="F532" i="5"/>
  <c r="C535" i="5"/>
  <c r="T534" i="5"/>
  <c r="H402" i="5" l="1"/>
  <c r="N401" i="5"/>
  <c r="O401" i="5"/>
  <c r="P401" i="5" s="1"/>
  <c r="I401" i="5"/>
  <c r="L531" i="5"/>
  <c r="R533" i="5"/>
  <c r="K532" i="5"/>
  <c r="M532" i="5" s="1"/>
  <c r="S532" i="5"/>
  <c r="V48" i="5" s="1"/>
  <c r="C536" i="5"/>
  <c r="T535" i="5"/>
  <c r="F533" i="5"/>
  <c r="I402" i="5" l="1"/>
  <c r="Q402" i="5"/>
  <c r="L532" i="5"/>
  <c r="R534" i="5"/>
  <c r="K533" i="5"/>
  <c r="M533" i="5" s="1"/>
  <c r="S533" i="5"/>
  <c r="G533" i="5" s="1"/>
  <c r="J533" i="5" s="1"/>
  <c r="T536" i="5"/>
  <c r="C537" i="5"/>
  <c r="F534" i="5"/>
  <c r="G532" i="5"/>
  <c r="J532" i="5" s="1"/>
  <c r="O402" i="5" l="1"/>
  <c r="P402" i="5" s="1"/>
  <c r="H403" i="5"/>
  <c r="I403" i="5" s="1"/>
  <c r="N402" i="5"/>
  <c r="Q403" i="5"/>
  <c r="L533" i="5"/>
  <c r="T537" i="5"/>
  <c r="C538" i="5"/>
  <c r="R535" i="5"/>
  <c r="S534" i="5"/>
  <c r="G534" i="5" s="1"/>
  <c r="J534" i="5" s="1"/>
  <c r="K534" i="5"/>
  <c r="M534" i="5" s="1"/>
  <c r="F535" i="5"/>
  <c r="O403" i="5" l="1"/>
  <c r="P403" i="5" s="1"/>
  <c r="N403" i="5"/>
  <c r="H404" i="5"/>
  <c r="I404" i="5" s="1"/>
  <c r="T538" i="5"/>
  <c r="C539" i="5"/>
  <c r="F536" i="5"/>
  <c r="R536" i="5"/>
  <c r="S535" i="5"/>
  <c r="G535" i="5" s="1"/>
  <c r="J535" i="5" s="1"/>
  <c r="K535" i="5"/>
  <c r="M535" i="5" s="1"/>
  <c r="L534" i="5"/>
  <c r="Q404" i="5" l="1"/>
  <c r="O404" i="5" s="1"/>
  <c r="P404" i="5" s="1"/>
  <c r="L535" i="5"/>
  <c r="F537" i="5"/>
  <c r="T539" i="5"/>
  <c r="C540" i="5"/>
  <c r="R537" i="5"/>
  <c r="S536" i="5"/>
  <c r="G536" i="5" s="1"/>
  <c r="J536" i="5" s="1"/>
  <c r="K536" i="5"/>
  <c r="M536" i="5" s="1"/>
  <c r="H405" i="5" l="1"/>
  <c r="I405" i="5" s="1"/>
  <c r="N404" i="5"/>
  <c r="Q405" i="5"/>
  <c r="F538" i="5"/>
  <c r="L536" i="5"/>
  <c r="T540" i="5"/>
  <c r="C541" i="5"/>
  <c r="S537" i="5"/>
  <c r="G537" i="5" s="1"/>
  <c r="J537" i="5" s="1"/>
  <c r="K537" i="5"/>
  <c r="M537" i="5" s="1"/>
  <c r="R538" i="5"/>
  <c r="O405" i="5" l="1"/>
  <c r="P405" i="5" s="1"/>
  <c r="H406" i="5"/>
  <c r="I406" i="5" s="1"/>
  <c r="N405" i="5"/>
  <c r="Q406" i="5"/>
  <c r="L537" i="5"/>
  <c r="F539" i="5"/>
  <c r="T541" i="5"/>
  <c r="C542" i="5"/>
  <c r="R539" i="5"/>
  <c r="S538" i="5"/>
  <c r="G538" i="5" s="1"/>
  <c r="J538" i="5" s="1"/>
  <c r="K538" i="5"/>
  <c r="M538" i="5" s="1"/>
  <c r="O406" i="5" l="1"/>
  <c r="P406" i="5" s="1"/>
  <c r="N406" i="5"/>
  <c r="H407" i="5"/>
  <c r="I407" i="5" s="1"/>
  <c r="F540" i="5"/>
  <c r="C543" i="5"/>
  <c r="T542" i="5"/>
  <c r="R540" i="5"/>
  <c r="K539" i="5"/>
  <c r="M539" i="5" s="1"/>
  <c r="S539" i="5"/>
  <c r="G539" i="5" s="1"/>
  <c r="J539" i="5" s="1"/>
  <c r="L538" i="5"/>
  <c r="Q407" i="5" l="1"/>
  <c r="C544" i="5"/>
  <c r="T543" i="5"/>
  <c r="L539" i="5"/>
  <c r="F541" i="5"/>
  <c r="R541" i="5"/>
  <c r="K540" i="5"/>
  <c r="M540" i="5" s="1"/>
  <c r="S540" i="5"/>
  <c r="G540" i="5" s="1"/>
  <c r="J540" i="5" s="1"/>
  <c r="H408" i="5" l="1"/>
  <c r="I408" i="5" s="1"/>
  <c r="O407" i="5"/>
  <c r="P407" i="5" s="1"/>
  <c r="N407" i="5"/>
  <c r="F542" i="5"/>
  <c r="L540" i="5"/>
  <c r="R542" i="5"/>
  <c r="S541" i="5"/>
  <c r="G541" i="5" s="1"/>
  <c r="J541" i="5" s="1"/>
  <c r="K541" i="5"/>
  <c r="M541" i="5" s="1"/>
  <c r="T544" i="5"/>
  <c r="C545" i="5"/>
  <c r="Q408" i="5" l="1"/>
  <c r="AC12" i="5"/>
  <c r="L541" i="5"/>
  <c r="F543" i="5"/>
  <c r="T545" i="5"/>
  <c r="C546" i="5"/>
  <c r="R543" i="5"/>
  <c r="S542" i="5"/>
  <c r="G542" i="5" s="1"/>
  <c r="J542" i="5" s="1"/>
  <c r="K542" i="5"/>
  <c r="M542" i="5" s="1"/>
  <c r="O408" i="5" l="1"/>
  <c r="P408" i="5" s="1"/>
  <c r="H409" i="5"/>
  <c r="I409" i="5" s="1"/>
  <c r="N408" i="5"/>
  <c r="Q409" i="5"/>
  <c r="AC8" i="5"/>
  <c r="F544" i="5"/>
  <c r="R544" i="5"/>
  <c r="K543" i="5"/>
  <c r="M543" i="5" s="1"/>
  <c r="S543" i="5"/>
  <c r="G543" i="5" s="1"/>
  <c r="J543" i="5" s="1"/>
  <c r="T546" i="5"/>
  <c r="C547" i="5"/>
  <c r="L542" i="5"/>
  <c r="H410" i="5" l="1"/>
  <c r="I410" i="5" s="1"/>
  <c r="O409" i="5"/>
  <c r="P409" i="5" s="1"/>
  <c r="N409" i="5"/>
  <c r="R545" i="5"/>
  <c r="K544" i="5"/>
  <c r="M544" i="5" s="1"/>
  <c r="S544" i="5"/>
  <c r="G544" i="5" s="1"/>
  <c r="F545" i="5"/>
  <c r="T547" i="5"/>
  <c r="C548" i="5"/>
  <c r="L543" i="5"/>
  <c r="Q410" i="5" l="1"/>
  <c r="L544" i="5"/>
  <c r="J544" i="5"/>
  <c r="AF48" i="5" s="1"/>
  <c r="O13" i="3" s="1"/>
  <c r="AE48" i="5"/>
  <c r="M13" i="3" s="1"/>
  <c r="F546" i="5"/>
  <c r="V49" i="5"/>
  <c r="AD48" i="5"/>
  <c r="M28" i="3" s="1"/>
  <c r="R546" i="5"/>
  <c r="K545" i="5"/>
  <c r="M545" i="5" s="1"/>
  <c r="S545" i="5"/>
  <c r="G545" i="5" s="1"/>
  <c r="J545" i="5" s="1"/>
  <c r="T548" i="5"/>
  <c r="C549" i="5"/>
  <c r="H411" i="5" l="1"/>
  <c r="I411" i="5" s="1"/>
  <c r="O410" i="5"/>
  <c r="P410" i="5" s="1"/>
  <c r="N410" i="5"/>
  <c r="L545" i="5"/>
  <c r="T549" i="5"/>
  <c r="C550" i="5"/>
  <c r="R547" i="5"/>
  <c r="K546" i="5"/>
  <c r="M546" i="5" s="1"/>
  <c r="S546" i="5"/>
  <c r="G546" i="5" s="1"/>
  <c r="J546" i="5" s="1"/>
  <c r="F547" i="5"/>
  <c r="Q411" i="5" l="1"/>
  <c r="L546" i="5"/>
  <c r="R548" i="5"/>
  <c r="K547" i="5"/>
  <c r="M547" i="5" s="1"/>
  <c r="S547" i="5"/>
  <c r="G547" i="5" s="1"/>
  <c r="J547" i="5" s="1"/>
  <c r="F548" i="5"/>
  <c r="C551" i="5"/>
  <c r="T550" i="5"/>
  <c r="N411" i="5" l="1"/>
  <c r="O411" i="5"/>
  <c r="P411" i="5" s="1"/>
  <c r="H412" i="5"/>
  <c r="I412" i="5" s="1"/>
  <c r="F549" i="5"/>
  <c r="L547" i="5"/>
  <c r="R549" i="5"/>
  <c r="S548" i="5"/>
  <c r="G548" i="5" s="1"/>
  <c r="J548" i="5" s="1"/>
  <c r="K548" i="5"/>
  <c r="M548" i="5" s="1"/>
  <c r="T551" i="5"/>
  <c r="C552" i="5"/>
  <c r="Q412" i="5" l="1"/>
  <c r="L548" i="5"/>
  <c r="T552" i="5"/>
  <c r="C553" i="5"/>
  <c r="F550" i="5"/>
  <c r="R550" i="5"/>
  <c r="S549" i="5"/>
  <c r="G549" i="5" s="1"/>
  <c r="J549" i="5" s="1"/>
  <c r="K549" i="5"/>
  <c r="M549" i="5" s="1"/>
  <c r="N412" i="5" l="1"/>
  <c r="O412" i="5"/>
  <c r="P412" i="5" s="1"/>
  <c r="H413" i="5"/>
  <c r="I413" i="5" s="1"/>
  <c r="L549" i="5"/>
  <c r="F551" i="5"/>
  <c r="R551" i="5"/>
  <c r="S550" i="5"/>
  <c r="G550" i="5" s="1"/>
  <c r="J550" i="5" s="1"/>
  <c r="K550" i="5"/>
  <c r="M550" i="5" s="1"/>
  <c r="T553" i="5"/>
  <c r="C554" i="5"/>
  <c r="Q413" i="5" l="1"/>
  <c r="O413" i="5" s="1"/>
  <c r="P413" i="5" s="1"/>
  <c r="R552" i="5"/>
  <c r="K551" i="5"/>
  <c r="M551" i="5" s="1"/>
  <c r="S551" i="5"/>
  <c r="G551" i="5" s="1"/>
  <c r="J551" i="5" s="1"/>
  <c r="F552" i="5"/>
  <c r="L550" i="5"/>
  <c r="T554" i="5"/>
  <c r="C555" i="5"/>
  <c r="N413" i="5" l="1"/>
  <c r="H414" i="5"/>
  <c r="I414" i="5" s="1"/>
  <c r="R553" i="5"/>
  <c r="K552" i="5"/>
  <c r="M552" i="5" s="1"/>
  <c r="S552" i="5"/>
  <c r="G552" i="5" s="1"/>
  <c r="J552" i="5" s="1"/>
  <c r="T555" i="5"/>
  <c r="C556" i="5"/>
  <c r="L551" i="5"/>
  <c r="F553" i="5"/>
  <c r="Q414" i="5" l="1"/>
  <c r="L552" i="5"/>
  <c r="T556" i="5"/>
  <c r="C557" i="5"/>
  <c r="F554" i="5"/>
  <c r="R554" i="5"/>
  <c r="K553" i="5"/>
  <c r="M553" i="5" s="1"/>
  <c r="S553" i="5"/>
  <c r="G553" i="5" s="1"/>
  <c r="J553" i="5" s="1"/>
  <c r="N414" i="5" l="1"/>
  <c r="O414" i="5"/>
  <c r="P414" i="5" s="1"/>
  <c r="H415" i="5"/>
  <c r="F555" i="5"/>
  <c r="C558" i="5"/>
  <c r="T557" i="5"/>
  <c r="S554" i="5"/>
  <c r="G554" i="5" s="1"/>
  <c r="J554" i="5" s="1"/>
  <c r="R555" i="5"/>
  <c r="K554" i="5"/>
  <c r="M554" i="5" s="1"/>
  <c r="L553" i="5"/>
  <c r="I415" i="5" l="1"/>
  <c r="Q415" i="5"/>
  <c r="L554" i="5"/>
  <c r="T558" i="5"/>
  <c r="C559" i="5"/>
  <c r="F556" i="5"/>
  <c r="R556" i="5"/>
  <c r="K555" i="5"/>
  <c r="M555" i="5" s="1"/>
  <c r="S555" i="5"/>
  <c r="G555" i="5" s="1"/>
  <c r="J555" i="5" s="1"/>
  <c r="H416" i="5" l="1"/>
  <c r="I416" i="5" s="1"/>
  <c r="O415" i="5"/>
  <c r="P415" i="5" s="1"/>
  <c r="N415" i="5"/>
  <c r="L555" i="5"/>
  <c r="F557" i="5"/>
  <c r="T559" i="5"/>
  <c r="C560" i="5"/>
  <c r="R557" i="5"/>
  <c r="K556" i="5"/>
  <c r="M556" i="5" s="1"/>
  <c r="S556" i="5"/>
  <c r="V50" i="5" s="1"/>
  <c r="Q416" i="5" l="1"/>
  <c r="G556" i="5"/>
  <c r="J556" i="5" s="1"/>
  <c r="L556" i="5"/>
  <c r="T560" i="5"/>
  <c r="C561" i="5"/>
  <c r="F558" i="5"/>
  <c r="R558" i="5"/>
  <c r="S557" i="5"/>
  <c r="G557" i="5" s="1"/>
  <c r="J557" i="5" s="1"/>
  <c r="K557" i="5"/>
  <c r="M557" i="5" s="1"/>
  <c r="N416" i="5" l="1"/>
  <c r="O416" i="5"/>
  <c r="P416" i="5" s="1"/>
  <c r="H417" i="5"/>
  <c r="I417" i="5" s="1"/>
  <c r="Q417" i="5"/>
  <c r="F559" i="5"/>
  <c r="T561" i="5"/>
  <c r="C562" i="5"/>
  <c r="L557" i="5"/>
  <c r="R559" i="5"/>
  <c r="S558" i="5"/>
  <c r="G558" i="5" s="1"/>
  <c r="J558" i="5" s="1"/>
  <c r="K558" i="5"/>
  <c r="M558" i="5" s="1"/>
  <c r="N417" i="5" l="1"/>
  <c r="H418" i="5"/>
  <c r="I418" i="5" s="1"/>
  <c r="O417" i="5"/>
  <c r="P417" i="5" s="1"/>
  <c r="F560" i="5"/>
  <c r="L558" i="5"/>
  <c r="R560" i="5"/>
  <c r="K559" i="5"/>
  <c r="M559" i="5" s="1"/>
  <c r="S559" i="5"/>
  <c r="G559" i="5" s="1"/>
  <c r="J559" i="5" s="1"/>
  <c r="T562" i="5"/>
  <c r="C563" i="5"/>
  <c r="Q418" i="5" l="1"/>
  <c r="L559" i="5"/>
  <c r="F561" i="5"/>
  <c r="R561" i="5"/>
  <c r="S560" i="5"/>
  <c r="G560" i="5" s="1"/>
  <c r="J560" i="5" s="1"/>
  <c r="K560" i="5"/>
  <c r="M560" i="5" s="1"/>
  <c r="T563" i="5"/>
  <c r="C564" i="5"/>
  <c r="H419" i="5" l="1"/>
  <c r="N418" i="5"/>
  <c r="O418" i="5"/>
  <c r="P418" i="5" s="1"/>
  <c r="S561" i="5"/>
  <c r="G561" i="5" s="1"/>
  <c r="J561" i="5" s="1"/>
  <c r="K561" i="5"/>
  <c r="M561" i="5" s="1"/>
  <c r="R562" i="5"/>
  <c r="F562" i="5"/>
  <c r="L560" i="5"/>
  <c r="C565" i="5"/>
  <c r="T564" i="5"/>
  <c r="Q419" i="5" l="1"/>
  <c r="I419" i="5"/>
  <c r="L561" i="5"/>
  <c r="F563" i="5"/>
  <c r="S562" i="5"/>
  <c r="G562" i="5" s="1"/>
  <c r="J562" i="5" s="1"/>
  <c r="R563" i="5"/>
  <c r="K562" i="5"/>
  <c r="M562" i="5" s="1"/>
  <c r="C566" i="5"/>
  <c r="T565" i="5"/>
  <c r="N419" i="5" l="1"/>
  <c r="H420" i="5"/>
  <c r="Q420" i="5" s="1"/>
  <c r="O419" i="5"/>
  <c r="P419" i="5" s="1"/>
  <c r="C567" i="5"/>
  <c r="T566" i="5"/>
  <c r="L562" i="5"/>
  <c r="R564" i="5"/>
  <c r="K563" i="5"/>
  <c r="M563" i="5" s="1"/>
  <c r="S563" i="5"/>
  <c r="G563" i="5" s="1"/>
  <c r="J563" i="5" s="1"/>
  <c r="F564" i="5"/>
  <c r="N420" i="5" l="1"/>
  <c r="O420" i="5"/>
  <c r="P420" i="5" s="1"/>
  <c r="H421" i="5"/>
  <c r="Q421" i="5" s="1"/>
  <c r="I420" i="5"/>
  <c r="I421" i="5" s="1"/>
  <c r="R565" i="5"/>
  <c r="K564" i="5"/>
  <c r="M564" i="5" s="1"/>
  <c r="S564" i="5"/>
  <c r="G564" i="5" s="1"/>
  <c r="J564" i="5" s="1"/>
  <c r="C568" i="5"/>
  <c r="T567" i="5"/>
  <c r="F565" i="5"/>
  <c r="L563" i="5"/>
  <c r="N421" i="5" l="1"/>
  <c r="O421" i="5"/>
  <c r="P421" i="5" s="1"/>
  <c r="H422" i="5"/>
  <c r="Q422" i="5" s="1"/>
  <c r="L564" i="5"/>
  <c r="R566" i="5"/>
  <c r="K565" i="5"/>
  <c r="M565" i="5" s="1"/>
  <c r="S565" i="5"/>
  <c r="G565" i="5" s="1"/>
  <c r="J565" i="5" s="1"/>
  <c r="T568" i="5"/>
  <c r="C569" i="5"/>
  <c r="F566" i="5"/>
  <c r="O422" i="5" l="1"/>
  <c r="P422" i="5" s="1"/>
  <c r="H423" i="5"/>
  <c r="Q423" i="5" s="1"/>
  <c r="N422" i="5"/>
  <c r="I422" i="5"/>
  <c r="I423" i="5" s="1"/>
  <c r="L565" i="5"/>
  <c r="T569" i="5"/>
  <c r="C570" i="5"/>
  <c r="F567" i="5"/>
  <c r="R567" i="5"/>
  <c r="S566" i="5"/>
  <c r="G566" i="5" s="1"/>
  <c r="J566" i="5" s="1"/>
  <c r="K566" i="5"/>
  <c r="M566" i="5" s="1"/>
  <c r="H424" i="5" l="1"/>
  <c r="Q424" i="5" s="1"/>
  <c r="O423" i="5"/>
  <c r="P423" i="5" s="1"/>
  <c r="N423" i="5"/>
  <c r="F568" i="5"/>
  <c r="L566" i="5"/>
  <c r="T570" i="5"/>
  <c r="C571" i="5"/>
  <c r="R568" i="5"/>
  <c r="S567" i="5"/>
  <c r="G567" i="5" s="1"/>
  <c r="J567" i="5" s="1"/>
  <c r="K567" i="5"/>
  <c r="M567" i="5" s="1"/>
  <c r="N424" i="5" l="1"/>
  <c r="H425" i="5"/>
  <c r="Q425" i="5" s="1"/>
  <c r="O424" i="5"/>
  <c r="P424" i="5" s="1"/>
  <c r="I424" i="5"/>
  <c r="I425" i="5" s="1"/>
  <c r="L567" i="5"/>
  <c r="T571" i="5"/>
  <c r="C572" i="5"/>
  <c r="F569" i="5"/>
  <c r="R569" i="5"/>
  <c r="S568" i="5"/>
  <c r="V51" i="5" s="1"/>
  <c r="K568" i="5"/>
  <c r="M568" i="5" s="1"/>
  <c r="N425" i="5" l="1"/>
  <c r="H426" i="5"/>
  <c r="Q426" i="5" s="1"/>
  <c r="O425" i="5"/>
  <c r="P425" i="5" s="1"/>
  <c r="I426" i="5"/>
  <c r="L568" i="5"/>
  <c r="F570" i="5"/>
  <c r="C573" i="5"/>
  <c r="T572" i="5"/>
  <c r="S569" i="5"/>
  <c r="G569" i="5" s="1"/>
  <c r="J569" i="5" s="1"/>
  <c r="K569" i="5"/>
  <c r="M569" i="5" s="1"/>
  <c r="R570" i="5"/>
  <c r="G568" i="5"/>
  <c r="J568" i="5" s="1"/>
  <c r="H427" i="5" l="1"/>
  <c r="I427" i="5" s="1"/>
  <c r="O426" i="5"/>
  <c r="P426" i="5" s="1"/>
  <c r="N426" i="5"/>
  <c r="C574" i="5"/>
  <c r="T573" i="5"/>
  <c r="F571" i="5"/>
  <c r="R571" i="5"/>
  <c r="S570" i="5"/>
  <c r="G570" i="5" s="1"/>
  <c r="J570" i="5" s="1"/>
  <c r="K570" i="5"/>
  <c r="M570" i="5" s="1"/>
  <c r="L569" i="5"/>
  <c r="Q427" i="5" l="1"/>
  <c r="L570" i="5"/>
  <c r="R572" i="5"/>
  <c r="K571" i="5"/>
  <c r="M571" i="5" s="1"/>
  <c r="S571" i="5"/>
  <c r="G571" i="5" s="1"/>
  <c r="J571" i="5" s="1"/>
  <c r="C575" i="5"/>
  <c r="T574" i="5"/>
  <c r="F572" i="5"/>
  <c r="N427" i="5" l="1"/>
  <c r="O427" i="5"/>
  <c r="P427" i="5" s="1"/>
  <c r="H428" i="5"/>
  <c r="I428" i="5" s="1"/>
  <c r="Q428" i="5"/>
  <c r="F573" i="5"/>
  <c r="R573" i="5"/>
  <c r="K572" i="5"/>
  <c r="M572" i="5" s="1"/>
  <c r="S572" i="5"/>
  <c r="G572" i="5" s="1"/>
  <c r="J572" i="5" s="1"/>
  <c r="T575" i="5"/>
  <c r="C576" i="5"/>
  <c r="L571" i="5"/>
  <c r="N428" i="5" l="1"/>
  <c r="O428" i="5"/>
  <c r="P428" i="5" s="1"/>
  <c r="H429" i="5"/>
  <c r="I429" i="5" s="1"/>
  <c r="Q429" i="5"/>
  <c r="L572" i="5"/>
  <c r="F574" i="5"/>
  <c r="T576" i="5"/>
  <c r="C577" i="5"/>
  <c r="R574" i="5"/>
  <c r="S573" i="5"/>
  <c r="G573" i="5" s="1"/>
  <c r="J573" i="5" s="1"/>
  <c r="K573" i="5"/>
  <c r="M573" i="5" s="1"/>
  <c r="O429" i="5" l="1"/>
  <c r="P429" i="5" s="1"/>
  <c r="H430" i="5"/>
  <c r="I430" i="5" s="1"/>
  <c r="N429" i="5"/>
  <c r="F575" i="5"/>
  <c r="L573" i="5"/>
  <c r="R575" i="5"/>
  <c r="S574" i="5"/>
  <c r="G574" i="5" s="1"/>
  <c r="J574" i="5" s="1"/>
  <c r="K574" i="5"/>
  <c r="M574" i="5" s="1"/>
  <c r="T577" i="5"/>
  <c r="C578" i="5"/>
  <c r="Q430" i="5" l="1"/>
  <c r="L574" i="5"/>
  <c r="F576" i="5"/>
  <c r="R576" i="5"/>
  <c r="K575" i="5"/>
  <c r="M575" i="5" s="1"/>
  <c r="S575" i="5"/>
  <c r="G575" i="5" s="1"/>
  <c r="J575" i="5" s="1"/>
  <c r="C579" i="5"/>
  <c r="T578" i="5"/>
  <c r="N430" i="5" l="1"/>
  <c r="H431" i="5"/>
  <c r="I431" i="5" s="1"/>
  <c r="O430" i="5"/>
  <c r="P430" i="5" s="1"/>
  <c r="Q431" i="5"/>
  <c r="F577" i="5"/>
  <c r="R577" i="5"/>
  <c r="K576" i="5"/>
  <c r="M576" i="5" s="1"/>
  <c r="S576" i="5"/>
  <c r="G576" i="5" s="1"/>
  <c r="J576" i="5" s="1"/>
  <c r="C580" i="5"/>
  <c r="T579" i="5"/>
  <c r="L575" i="5"/>
  <c r="O431" i="5" l="1"/>
  <c r="P431" i="5" s="1"/>
  <c r="N431" i="5"/>
  <c r="H432" i="5"/>
  <c r="Q432" i="5"/>
  <c r="I432" i="5"/>
  <c r="L576" i="5"/>
  <c r="C581" i="5"/>
  <c r="T580" i="5"/>
  <c r="F578" i="5"/>
  <c r="R578" i="5"/>
  <c r="K577" i="5"/>
  <c r="M577" i="5" s="1"/>
  <c r="S577" i="5"/>
  <c r="G577" i="5" s="1"/>
  <c r="J577" i="5" s="1"/>
  <c r="O432" i="5" l="1"/>
  <c r="P432" i="5" s="1"/>
  <c r="H433" i="5"/>
  <c r="Q433" i="5" s="1"/>
  <c r="N432" i="5"/>
  <c r="L577" i="5"/>
  <c r="F579" i="5"/>
  <c r="C582" i="5"/>
  <c r="T581" i="5"/>
  <c r="R579" i="5"/>
  <c r="S578" i="5"/>
  <c r="G578" i="5" s="1"/>
  <c r="J578" i="5" s="1"/>
  <c r="K578" i="5"/>
  <c r="M578" i="5" s="1"/>
  <c r="N433" i="5" l="1"/>
  <c r="O433" i="5"/>
  <c r="P433" i="5" s="1"/>
  <c r="H434" i="5"/>
  <c r="Q434" i="5" s="1"/>
  <c r="I433" i="5"/>
  <c r="I434" i="5" s="1"/>
  <c r="R580" i="5"/>
  <c r="K579" i="5"/>
  <c r="M579" i="5" s="1"/>
  <c r="S579" i="5"/>
  <c r="G579" i="5" s="1"/>
  <c r="J579" i="5" s="1"/>
  <c r="T582" i="5"/>
  <c r="C583" i="5"/>
  <c r="L578" i="5"/>
  <c r="F580" i="5"/>
  <c r="O434" i="5" l="1"/>
  <c r="P434" i="5" s="1"/>
  <c r="H435" i="5"/>
  <c r="Q435" i="5" s="1"/>
  <c r="N434" i="5"/>
  <c r="I435" i="5"/>
  <c r="L579" i="5"/>
  <c r="R581" i="5"/>
  <c r="S580" i="5"/>
  <c r="V52" i="5" s="1"/>
  <c r="K580" i="5"/>
  <c r="M580" i="5" s="1"/>
  <c r="F581" i="5"/>
  <c r="T583" i="5"/>
  <c r="C584" i="5"/>
  <c r="N435" i="5" l="1"/>
  <c r="O435" i="5"/>
  <c r="P435" i="5" s="1"/>
  <c r="H436" i="5"/>
  <c r="Q436" i="5" s="1"/>
  <c r="L580" i="5"/>
  <c r="G580" i="5"/>
  <c r="J580" i="5" s="1"/>
  <c r="T584" i="5"/>
  <c r="C585" i="5"/>
  <c r="F582" i="5"/>
  <c r="R582" i="5"/>
  <c r="S581" i="5"/>
  <c r="G581" i="5" s="1"/>
  <c r="J581" i="5" s="1"/>
  <c r="K581" i="5"/>
  <c r="M581" i="5" s="1"/>
  <c r="O436" i="5" l="1"/>
  <c r="P436" i="5" s="1"/>
  <c r="N436" i="5"/>
  <c r="H437" i="5"/>
  <c r="Q437" i="5"/>
  <c r="I436" i="5"/>
  <c r="I437" i="5" s="1"/>
  <c r="L581" i="5"/>
  <c r="F583" i="5"/>
  <c r="R583" i="5"/>
  <c r="S582" i="5"/>
  <c r="G582" i="5" s="1"/>
  <c r="J582" i="5" s="1"/>
  <c r="K582" i="5"/>
  <c r="M582" i="5" s="1"/>
  <c r="T585" i="5"/>
  <c r="C586" i="5"/>
  <c r="H438" i="5" l="1"/>
  <c r="Q438" i="5" s="1"/>
  <c r="O437" i="5"/>
  <c r="P437" i="5" s="1"/>
  <c r="N437" i="5"/>
  <c r="I438" i="5"/>
  <c r="L582" i="5"/>
  <c r="R584" i="5"/>
  <c r="K583" i="5"/>
  <c r="M583" i="5" s="1"/>
  <c r="S583" i="5"/>
  <c r="G583" i="5" s="1"/>
  <c r="J583" i="5" s="1"/>
  <c r="F584" i="5"/>
  <c r="C587" i="5"/>
  <c r="T586" i="5"/>
  <c r="N438" i="5" l="1"/>
  <c r="H439" i="5"/>
  <c r="I439" i="5" s="1"/>
  <c r="O438" i="5"/>
  <c r="P438" i="5" s="1"/>
  <c r="C588" i="5"/>
  <c r="T587" i="5"/>
  <c r="F585" i="5"/>
  <c r="R585" i="5"/>
  <c r="K584" i="5"/>
  <c r="M584" i="5" s="1"/>
  <c r="S584" i="5"/>
  <c r="G584" i="5" s="1"/>
  <c r="J584" i="5" s="1"/>
  <c r="L583" i="5"/>
  <c r="Q439" i="5" l="1"/>
  <c r="L584" i="5"/>
  <c r="F586" i="5"/>
  <c r="R586" i="5"/>
  <c r="K585" i="5"/>
  <c r="M585" i="5" s="1"/>
  <c r="S585" i="5"/>
  <c r="G585" i="5" s="1"/>
  <c r="J585" i="5" s="1"/>
  <c r="C589" i="5"/>
  <c r="T588" i="5"/>
  <c r="O439" i="5" l="1"/>
  <c r="P439" i="5" s="1"/>
  <c r="N439" i="5"/>
  <c r="H440" i="5"/>
  <c r="S586" i="5"/>
  <c r="G586" i="5" s="1"/>
  <c r="J586" i="5" s="1"/>
  <c r="R587" i="5"/>
  <c r="K586" i="5"/>
  <c r="M586" i="5" s="1"/>
  <c r="F587" i="5"/>
  <c r="L585" i="5"/>
  <c r="C590" i="5"/>
  <c r="T589" i="5"/>
  <c r="Q440" i="5" l="1"/>
  <c r="I440" i="5"/>
  <c r="L586" i="5"/>
  <c r="R588" i="5"/>
  <c r="K587" i="5"/>
  <c r="M587" i="5" s="1"/>
  <c r="S587" i="5"/>
  <c r="G587" i="5" s="1"/>
  <c r="J587" i="5" s="1"/>
  <c r="T590" i="5"/>
  <c r="C591" i="5"/>
  <c r="F588" i="5"/>
  <c r="O440" i="5" l="1"/>
  <c r="P440" i="5" s="1"/>
  <c r="N440" i="5"/>
  <c r="H441" i="5"/>
  <c r="I441" i="5" s="1"/>
  <c r="F589" i="5"/>
  <c r="L587" i="5"/>
  <c r="R589" i="5"/>
  <c r="K588" i="5"/>
  <c r="M588" i="5" s="1"/>
  <c r="S588" i="5"/>
  <c r="G588" i="5" s="1"/>
  <c r="J588" i="5" s="1"/>
  <c r="T591" i="5"/>
  <c r="C592" i="5"/>
  <c r="Q441" i="5" l="1"/>
  <c r="L588" i="5"/>
  <c r="T592" i="5"/>
  <c r="C593" i="5"/>
  <c r="R590" i="5"/>
  <c r="S589" i="5"/>
  <c r="G589" i="5" s="1"/>
  <c r="J589" i="5" s="1"/>
  <c r="K589" i="5"/>
  <c r="M589" i="5" s="1"/>
  <c r="F590" i="5"/>
  <c r="H442" i="5" l="1"/>
  <c r="I442" i="5" s="1"/>
  <c r="O441" i="5"/>
  <c r="P441" i="5" s="1"/>
  <c r="Q442" i="5"/>
  <c r="N441" i="5"/>
  <c r="L589" i="5"/>
  <c r="F591" i="5"/>
  <c r="T593" i="5"/>
  <c r="C594" i="5"/>
  <c r="R591" i="5"/>
  <c r="S590" i="5"/>
  <c r="G590" i="5" s="1"/>
  <c r="J590" i="5" s="1"/>
  <c r="K590" i="5"/>
  <c r="M590" i="5" s="1"/>
  <c r="H443" i="5" l="1"/>
  <c r="N442" i="5"/>
  <c r="O442" i="5"/>
  <c r="P442" i="5" s="1"/>
  <c r="Q443" i="5"/>
  <c r="I443" i="5"/>
  <c r="C595" i="5"/>
  <c r="T594" i="5"/>
  <c r="F592" i="5"/>
  <c r="R592" i="5"/>
  <c r="K591" i="5"/>
  <c r="M591" i="5" s="1"/>
  <c r="S591" i="5"/>
  <c r="G591" i="5" s="1"/>
  <c r="J591" i="5" s="1"/>
  <c r="L590" i="5"/>
  <c r="H444" i="5" l="1"/>
  <c r="I444" i="5" s="1"/>
  <c r="N443" i="5"/>
  <c r="O443" i="5"/>
  <c r="P443" i="5" s="1"/>
  <c r="Q444" i="5"/>
  <c r="L591" i="5"/>
  <c r="C596" i="5"/>
  <c r="T595" i="5"/>
  <c r="F593" i="5"/>
  <c r="R593" i="5"/>
  <c r="S592" i="5"/>
  <c r="V53" i="5" s="1"/>
  <c r="K592" i="5"/>
  <c r="M592" i="5" s="1"/>
  <c r="O444" i="5" l="1"/>
  <c r="P444" i="5" s="1"/>
  <c r="N444" i="5"/>
  <c r="H445" i="5"/>
  <c r="I445" i="5" s="1"/>
  <c r="Q445" i="5"/>
  <c r="G592" i="5"/>
  <c r="J592" i="5" s="1"/>
  <c r="L592" i="5"/>
  <c r="F594" i="5"/>
  <c r="T596" i="5"/>
  <c r="C597" i="5"/>
  <c r="S593" i="5"/>
  <c r="G593" i="5" s="1"/>
  <c r="J593" i="5" s="1"/>
  <c r="K593" i="5"/>
  <c r="M593" i="5" s="1"/>
  <c r="R594" i="5"/>
  <c r="O445" i="5" l="1"/>
  <c r="P445" i="5" s="1"/>
  <c r="H446" i="5"/>
  <c r="I446" i="5" s="1"/>
  <c r="N445" i="5"/>
  <c r="Q446" i="5"/>
  <c r="S594" i="5"/>
  <c r="G594" i="5" s="1"/>
  <c r="J594" i="5" s="1"/>
  <c r="R595" i="5"/>
  <c r="K594" i="5"/>
  <c r="M594" i="5" s="1"/>
  <c r="L593" i="5"/>
  <c r="C598" i="5"/>
  <c r="T597" i="5"/>
  <c r="F595" i="5"/>
  <c r="N446" i="5" l="1"/>
  <c r="O446" i="5"/>
  <c r="P446" i="5" s="1"/>
  <c r="H447" i="5"/>
  <c r="I447" i="5" s="1"/>
  <c r="Q447" i="5"/>
  <c r="L594" i="5"/>
  <c r="R596" i="5"/>
  <c r="K595" i="5"/>
  <c r="M595" i="5" s="1"/>
  <c r="S595" i="5"/>
  <c r="G595" i="5" s="1"/>
  <c r="J595" i="5" s="1"/>
  <c r="F596" i="5"/>
  <c r="T598" i="5"/>
  <c r="C599" i="5"/>
  <c r="O447" i="5" l="1"/>
  <c r="P447" i="5" s="1"/>
  <c r="N447" i="5"/>
  <c r="H448" i="5"/>
  <c r="I448" i="5" s="1"/>
  <c r="Q448" i="5"/>
  <c r="L595" i="5"/>
  <c r="R597" i="5"/>
  <c r="K596" i="5"/>
  <c r="M596" i="5" s="1"/>
  <c r="S596" i="5"/>
  <c r="G596" i="5" s="1"/>
  <c r="J596" i="5" s="1"/>
  <c r="T599" i="5"/>
  <c r="C600" i="5"/>
  <c r="F597" i="5"/>
  <c r="H449" i="5" l="1"/>
  <c r="I449" i="5" s="1"/>
  <c r="Q449" i="5"/>
  <c r="N448" i="5"/>
  <c r="O448" i="5"/>
  <c r="P448" i="5" s="1"/>
  <c r="R598" i="5"/>
  <c r="K597" i="5"/>
  <c r="M597" i="5" s="1"/>
  <c r="S597" i="5"/>
  <c r="G597" i="5" s="1"/>
  <c r="J597" i="5" s="1"/>
  <c r="L596" i="5"/>
  <c r="F598" i="5"/>
  <c r="C601" i="5"/>
  <c r="T600" i="5"/>
  <c r="O449" i="5" l="1"/>
  <c r="P449" i="5" s="1"/>
  <c r="H450" i="5"/>
  <c r="I450" i="5" s="1"/>
  <c r="N449" i="5"/>
  <c r="Q450" i="5"/>
  <c r="R599" i="5"/>
  <c r="S598" i="5"/>
  <c r="G598" i="5" s="1"/>
  <c r="J598" i="5" s="1"/>
  <c r="K598" i="5"/>
  <c r="M598" i="5" s="1"/>
  <c r="F599" i="5"/>
  <c r="L597" i="5"/>
  <c r="T601" i="5"/>
  <c r="C602" i="5"/>
  <c r="H451" i="5" l="1"/>
  <c r="Q451" i="5" s="1"/>
  <c r="O450" i="5"/>
  <c r="P450" i="5" s="1"/>
  <c r="N450" i="5"/>
  <c r="I451" i="5"/>
  <c r="L598" i="5"/>
  <c r="R600" i="5"/>
  <c r="S599" i="5"/>
  <c r="G599" i="5" s="1"/>
  <c r="J599" i="5" s="1"/>
  <c r="K599" i="5"/>
  <c r="M599" i="5" s="1"/>
  <c r="F600" i="5"/>
  <c r="T602" i="5"/>
  <c r="C603" i="5"/>
  <c r="N451" i="5" l="1"/>
  <c r="H452" i="5"/>
  <c r="Q452" i="5" s="1"/>
  <c r="O451" i="5"/>
  <c r="P451" i="5" s="1"/>
  <c r="R601" i="5"/>
  <c r="S600" i="5"/>
  <c r="G600" i="5" s="1"/>
  <c r="J600" i="5" s="1"/>
  <c r="K600" i="5"/>
  <c r="M600" i="5" s="1"/>
  <c r="L599" i="5"/>
  <c r="F601" i="5"/>
  <c r="C604" i="5"/>
  <c r="T604" i="5" s="1"/>
  <c r="T603" i="5"/>
  <c r="N452" i="5" l="1"/>
  <c r="H453" i="5"/>
  <c r="Q453" i="5" s="1"/>
  <c r="O452" i="5"/>
  <c r="P452" i="5" s="1"/>
  <c r="I452" i="5"/>
  <c r="I453" i="5" s="1"/>
  <c r="F602" i="5"/>
  <c r="L600" i="5"/>
  <c r="S601" i="5"/>
  <c r="G601" i="5" s="1"/>
  <c r="J601" i="5" s="1"/>
  <c r="K601" i="5"/>
  <c r="M601" i="5" s="1"/>
  <c r="R602" i="5"/>
  <c r="H454" i="5" l="1"/>
  <c r="Q454" i="5" s="1"/>
  <c r="O453" i="5"/>
  <c r="P453" i="5" s="1"/>
  <c r="N453" i="5"/>
  <c r="F603" i="5"/>
  <c r="L601" i="5"/>
  <c r="R603" i="5"/>
  <c r="S602" i="5"/>
  <c r="G602" i="5" s="1"/>
  <c r="J602" i="5" s="1"/>
  <c r="K602" i="5"/>
  <c r="M602" i="5" s="1"/>
  <c r="H455" i="5" l="1"/>
  <c r="O454" i="5"/>
  <c r="P454" i="5" s="1"/>
  <c r="N454" i="5"/>
  <c r="Q455" i="5"/>
  <c r="I454" i="5"/>
  <c r="L602" i="5"/>
  <c r="F604" i="5"/>
  <c r="R604" i="5"/>
  <c r="K603" i="5"/>
  <c r="M603" i="5" s="1"/>
  <c r="S603" i="5"/>
  <c r="G603" i="5" s="1"/>
  <c r="J603" i="5" s="1"/>
  <c r="O455" i="5" l="1"/>
  <c r="P455" i="5" s="1"/>
  <c r="H456" i="5"/>
  <c r="N455" i="5"/>
  <c r="I455" i="5"/>
  <c r="S604" i="5"/>
  <c r="AB21" i="5" s="1"/>
  <c r="K604" i="5"/>
  <c r="M604" i="5" s="1"/>
  <c r="L603" i="5"/>
  <c r="I456" i="5" l="1"/>
  <c r="Q456" i="5"/>
  <c r="AF21" i="5"/>
  <c r="D6" i="3"/>
  <c r="AE21" i="5"/>
  <c r="AC21" i="5" s="1"/>
  <c r="L604" i="5"/>
  <c r="V54" i="5"/>
  <c r="AD49" i="5"/>
  <c r="M29" i="3" s="1"/>
  <c r="G604" i="5"/>
  <c r="O456" i="5" l="1"/>
  <c r="P456" i="5" s="1"/>
  <c r="H457" i="5"/>
  <c r="I457" i="5" s="1"/>
  <c r="N456" i="5"/>
  <c r="F6" i="3"/>
  <c r="AE49" i="5"/>
  <c r="M14" i="3" s="1"/>
  <c r="J604" i="5"/>
  <c r="AF49" i="5" s="1"/>
  <c r="O14" i="3" s="1"/>
  <c r="AB22" i="5"/>
  <c r="AC22" i="5" s="1"/>
  <c r="Q457" i="5" l="1"/>
  <c r="O457" i="5" l="1"/>
  <c r="P457" i="5" s="1"/>
  <c r="H458" i="5"/>
  <c r="I458" i="5" s="1"/>
  <c r="N457" i="5"/>
  <c r="Q458" i="5" l="1"/>
  <c r="H459" i="5" l="1"/>
  <c r="I459" i="5" s="1"/>
  <c r="O458" i="5"/>
  <c r="P458" i="5" s="1"/>
  <c r="N458" i="5"/>
  <c r="Q459" i="5"/>
  <c r="N459" i="5" l="1"/>
  <c r="H460" i="5"/>
  <c r="I460" i="5" s="1"/>
  <c r="O459" i="5"/>
  <c r="P459" i="5" s="1"/>
  <c r="Q460" i="5" l="1"/>
  <c r="O460" i="5" l="1"/>
  <c r="P460" i="5" s="1"/>
  <c r="H461" i="5"/>
  <c r="N460" i="5"/>
  <c r="Q461" i="5" l="1"/>
  <c r="I461" i="5"/>
  <c r="H462" i="5" l="1"/>
  <c r="Q462" i="5" s="1"/>
  <c r="N461" i="5"/>
  <c r="O461" i="5"/>
  <c r="P461" i="5" s="1"/>
  <c r="O462" i="5" l="1"/>
  <c r="P462" i="5" s="1"/>
  <c r="N462" i="5"/>
  <c r="H463" i="5"/>
  <c r="Q463" i="5" s="1"/>
  <c r="I462" i="5"/>
  <c r="I463" i="5" s="1"/>
  <c r="N463" i="5" l="1"/>
  <c r="O463" i="5"/>
  <c r="P463" i="5" s="1"/>
  <c r="H464" i="5"/>
  <c r="Q464" i="5" s="1"/>
  <c r="I464" i="5"/>
  <c r="O464" i="5" l="1"/>
  <c r="P464" i="5" s="1"/>
  <c r="H465" i="5"/>
  <c r="Q465" i="5" s="1"/>
  <c r="N464" i="5"/>
  <c r="I465" i="5"/>
  <c r="N465" i="5" l="1"/>
  <c r="H466" i="5"/>
  <c r="Q466" i="5" s="1"/>
  <c r="O465" i="5"/>
  <c r="P465" i="5" s="1"/>
  <c r="I466" i="5"/>
  <c r="N466" i="5" l="1"/>
  <c r="H467" i="5"/>
  <c r="I467" i="5" s="1"/>
  <c r="O466" i="5"/>
  <c r="P466" i="5" s="1"/>
  <c r="Q467" i="5"/>
  <c r="H468" i="5" l="1"/>
  <c r="Q468" i="5" s="1"/>
  <c r="N467" i="5"/>
  <c r="O467" i="5"/>
  <c r="P467" i="5" s="1"/>
  <c r="I468" i="5" l="1"/>
  <c r="N468" i="5"/>
  <c r="H469" i="5"/>
  <c r="Q469" i="5" s="1"/>
  <c r="O468" i="5"/>
  <c r="P468" i="5" s="1"/>
  <c r="I469" i="5"/>
  <c r="O469" i="5" l="1"/>
  <c r="P469" i="5" s="1"/>
  <c r="H470" i="5"/>
  <c r="Q470" i="5" s="1"/>
  <c r="N469" i="5"/>
  <c r="N470" i="5" l="1"/>
  <c r="H471" i="5"/>
  <c r="O470" i="5"/>
  <c r="P470" i="5" s="1"/>
  <c r="Q471" i="5"/>
  <c r="I470" i="5"/>
  <c r="H472" i="5" l="1"/>
  <c r="O471" i="5"/>
  <c r="P471" i="5" s="1"/>
  <c r="N471" i="5"/>
  <c r="Q472" i="5"/>
  <c r="I471" i="5"/>
  <c r="O472" i="5" l="1"/>
  <c r="P472" i="5" s="1"/>
  <c r="N472" i="5"/>
  <c r="H473" i="5"/>
  <c r="I472" i="5"/>
  <c r="I473" i="5" l="1"/>
  <c r="Q473" i="5"/>
  <c r="N473" i="5" l="1"/>
  <c r="O473" i="5"/>
  <c r="P473" i="5" s="1"/>
  <c r="H474" i="5"/>
  <c r="I474" i="5" s="1"/>
  <c r="Q474" i="5"/>
  <c r="O474" i="5" l="1"/>
  <c r="P474" i="5" s="1"/>
  <c r="H475" i="5"/>
  <c r="N474" i="5"/>
  <c r="Q475" i="5"/>
  <c r="I475" i="5"/>
  <c r="H476" i="5" l="1"/>
  <c r="I476" i="5" s="1"/>
  <c r="N475" i="5"/>
  <c r="O475" i="5"/>
  <c r="P475" i="5" s="1"/>
  <c r="Q476" i="5"/>
  <c r="H477" i="5" l="1"/>
  <c r="I477" i="5" s="1"/>
  <c r="O476" i="5"/>
  <c r="P476" i="5" s="1"/>
  <c r="Q477" i="5"/>
  <c r="N476" i="5"/>
  <c r="O477" i="5" l="1"/>
  <c r="P477" i="5" s="1"/>
  <c r="H478" i="5"/>
  <c r="Q478" i="5" s="1"/>
  <c r="N477" i="5"/>
  <c r="I478" i="5"/>
  <c r="O478" i="5" l="1"/>
  <c r="P478" i="5" s="1"/>
  <c r="H479" i="5"/>
  <c r="Q479" i="5" s="1"/>
  <c r="N478" i="5"/>
  <c r="I479" i="5"/>
  <c r="N479" i="5" l="1"/>
  <c r="O479" i="5"/>
  <c r="P479" i="5" s="1"/>
  <c r="H480" i="5"/>
  <c r="Q480" i="5" s="1"/>
  <c r="H481" i="5" l="1"/>
  <c r="Q481" i="5" s="1"/>
  <c r="N480" i="5"/>
  <c r="O480" i="5"/>
  <c r="P480" i="5" s="1"/>
  <c r="I480" i="5"/>
  <c r="I481" i="5" s="1"/>
  <c r="N481" i="5" l="1"/>
  <c r="H482" i="5"/>
  <c r="Q482" i="5" s="1"/>
  <c r="O481" i="5"/>
  <c r="P481" i="5" s="1"/>
  <c r="O482" i="5" l="1"/>
  <c r="P482" i="5" s="1"/>
  <c r="N482" i="5"/>
  <c r="H483" i="5"/>
  <c r="Q483" i="5" s="1"/>
  <c r="I482" i="5"/>
  <c r="O483" i="5" l="1"/>
  <c r="P483" i="5" s="1"/>
  <c r="H484" i="5"/>
  <c r="Q484" i="5" s="1"/>
  <c r="N483" i="5"/>
  <c r="I483" i="5"/>
  <c r="O484" i="5" l="1"/>
  <c r="P484" i="5" s="1"/>
  <c r="H485" i="5"/>
  <c r="N484" i="5"/>
  <c r="I484" i="5"/>
  <c r="I485" i="5" l="1"/>
  <c r="Q485" i="5"/>
  <c r="H486" i="5" l="1"/>
  <c r="Q486" i="5" s="1"/>
  <c r="O485" i="5"/>
  <c r="P485" i="5" s="1"/>
  <c r="N485" i="5"/>
  <c r="I486" i="5"/>
  <c r="O486" i="5" l="1"/>
  <c r="P486" i="5" s="1"/>
  <c r="H487" i="5"/>
  <c r="Q487" i="5" s="1"/>
  <c r="N486" i="5"/>
  <c r="O487" i="5" l="1"/>
  <c r="P487" i="5" s="1"/>
  <c r="H488" i="5"/>
  <c r="Q488" i="5" s="1"/>
  <c r="N487" i="5"/>
  <c r="I487" i="5"/>
  <c r="I488" i="5" s="1"/>
  <c r="N488" i="5" l="1"/>
  <c r="O488" i="5"/>
  <c r="P488" i="5" s="1"/>
  <c r="H489" i="5"/>
  <c r="Q489" i="5" s="1"/>
  <c r="I489" i="5"/>
  <c r="O489" i="5" l="1"/>
  <c r="P489" i="5" s="1"/>
  <c r="H490" i="5"/>
  <c r="Q490" i="5" s="1"/>
  <c r="N489" i="5"/>
  <c r="H491" i="5" l="1"/>
  <c r="Q491" i="5" s="1"/>
  <c r="O490" i="5"/>
  <c r="P490" i="5" s="1"/>
  <c r="N490" i="5"/>
  <c r="I490" i="5"/>
  <c r="I491" i="5" s="1"/>
  <c r="O491" i="5" l="1"/>
  <c r="P491" i="5" s="1"/>
  <c r="H492" i="5"/>
  <c r="Q492" i="5" s="1"/>
  <c r="N491" i="5"/>
  <c r="H493" i="5" l="1"/>
  <c r="Q493" i="5" s="1"/>
  <c r="O492" i="5"/>
  <c r="P492" i="5" s="1"/>
  <c r="N492" i="5"/>
  <c r="I492" i="5"/>
  <c r="I493" i="5" s="1"/>
  <c r="O493" i="5" l="1"/>
  <c r="P493" i="5" s="1"/>
  <c r="H494" i="5"/>
  <c r="Q494" i="5" s="1"/>
  <c r="N493" i="5"/>
  <c r="O494" i="5" l="1"/>
  <c r="P494" i="5" s="1"/>
  <c r="N494" i="5"/>
  <c r="H495" i="5"/>
  <c r="Q495" i="5" s="1"/>
  <c r="I494" i="5"/>
  <c r="I495" i="5" s="1"/>
  <c r="O495" i="5" l="1"/>
  <c r="P495" i="5" s="1"/>
  <c r="H496" i="5"/>
  <c r="Q496" i="5" s="1"/>
  <c r="N495" i="5"/>
  <c r="H497" i="5" l="1"/>
  <c r="Q497" i="5" s="1"/>
  <c r="O496" i="5"/>
  <c r="P496" i="5" s="1"/>
  <c r="N496" i="5"/>
  <c r="I496" i="5"/>
  <c r="I497" i="5" s="1"/>
  <c r="H498" i="5" l="1"/>
  <c r="Q498" i="5" s="1"/>
  <c r="N497" i="5"/>
  <c r="O497" i="5"/>
  <c r="P497" i="5" s="1"/>
  <c r="N498" i="5" l="1"/>
  <c r="O498" i="5"/>
  <c r="P498" i="5" s="1"/>
  <c r="H499" i="5"/>
  <c r="Q499" i="5" s="1"/>
  <c r="I498" i="5"/>
  <c r="I499" i="5" s="1"/>
  <c r="O499" i="5" l="1"/>
  <c r="P499" i="5" s="1"/>
  <c r="N499" i="5"/>
  <c r="H500" i="5"/>
  <c r="Q500" i="5" s="1"/>
  <c r="N500" i="5" l="1"/>
  <c r="O500" i="5"/>
  <c r="P500" i="5" s="1"/>
  <c r="H501" i="5"/>
  <c r="Q501" i="5" s="1"/>
  <c r="I500" i="5"/>
  <c r="I501" i="5" s="1"/>
  <c r="H502" i="5" l="1"/>
  <c r="Q502" i="5" s="1"/>
  <c r="N501" i="5"/>
  <c r="O501" i="5"/>
  <c r="P501" i="5" s="1"/>
  <c r="O502" i="5" l="1"/>
  <c r="P502" i="5" s="1"/>
  <c r="N502" i="5"/>
  <c r="H503" i="5"/>
  <c r="Q503" i="5" s="1"/>
  <c r="I502" i="5"/>
  <c r="I503" i="5" s="1"/>
  <c r="O503" i="5" l="1"/>
  <c r="P503" i="5" s="1"/>
  <c r="N503" i="5"/>
  <c r="H504" i="5"/>
  <c r="Q504" i="5" s="1"/>
  <c r="O504" i="5" l="1"/>
  <c r="P504" i="5" s="1"/>
  <c r="H505" i="5"/>
  <c r="Q505" i="5" s="1"/>
  <c r="N504" i="5"/>
  <c r="I504" i="5"/>
  <c r="I505" i="5" s="1"/>
  <c r="N505" i="5" l="1"/>
  <c r="H506" i="5"/>
  <c r="Q506" i="5" s="1"/>
  <c r="O505" i="5"/>
  <c r="P505" i="5" s="1"/>
  <c r="H507" i="5" l="1"/>
  <c r="O506" i="5"/>
  <c r="P506" i="5" s="1"/>
  <c r="N506" i="5"/>
  <c r="Q507" i="5"/>
  <c r="I506" i="5"/>
  <c r="O507" i="5" l="1"/>
  <c r="P507" i="5" s="1"/>
  <c r="H508" i="5"/>
  <c r="Q508" i="5" s="1"/>
  <c r="N507" i="5"/>
  <c r="I507" i="5"/>
  <c r="I508" i="5" s="1"/>
  <c r="O508" i="5" l="1"/>
  <c r="P508" i="5" s="1"/>
  <c r="N508" i="5"/>
  <c r="H509" i="5"/>
  <c r="Q509" i="5" s="1"/>
  <c r="H510" i="5" l="1"/>
  <c r="Q510" i="5" s="1"/>
  <c r="O509" i="5"/>
  <c r="P509" i="5" s="1"/>
  <c r="N509" i="5"/>
  <c r="I509" i="5"/>
  <c r="I510" i="5" s="1"/>
  <c r="H511" i="5" l="1"/>
  <c r="I511" i="5" s="1"/>
  <c r="N510" i="5"/>
  <c r="O510" i="5"/>
  <c r="P510" i="5" s="1"/>
  <c r="Q511" i="5"/>
  <c r="H512" i="5" l="1"/>
  <c r="O511" i="5"/>
  <c r="P511" i="5" s="1"/>
  <c r="N511" i="5"/>
  <c r="Q512" i="5"/>
  <c r="I512" i="5"/>
  <c r="H513" i="5" l="1"/>
  <c r="I513" i="5" s="1"/>
  <c r="N512" i="5"/>
  <c r="O512" i="5"/>
  <c r="P512" i="5" s="1"/>
  <c r="Q513" i="5"/>
  <c r="H514" i="5" l="1"/>
  <c r="I514" i="5" s="1"/>
  <c r="N513" i="5"/>
  <c r="Q514" i="5"/>
  <c r="O513" i="5"/>
  <c r="P513" i="5" s="1"/>
  <c r="O514" i="5" l="1"/>
  <c r="P514" i="5" s="1"/>
  <c r="N514" i="5"/>
  <c r="H515" i="5"/>
  <c r="Q515" i="5" s="1"/>
  <c r="I515" i="5"/>
  <c r="O515" i="5" l="1"/>
  <c r="P515" i="5" s="1"/>
  <c r="N515" i="5"/>
  <c r="H516" i="5"/>
  <c r="I516" i="5" s="1"/>
  <c r="Q516" i="5" l="1"/>
  <c r="H517" i="5" l="1"/>
  <c r="I517" i="5" s="1"/>
  <c r="O516" i="5"/>
  <c r="P516" i="5" s="1"/>
  <c r="N516" i="5"/>
  <c r="Q517" i="5"/>
  <c r="O517" i="5" l="1"/>
  <c r="P517" i="5" s="1"/>
  <c r="H518" i="5"/>
  <c r="I518" i="5" s="1"/>
  <c r="N517" i="5"/>
  <c r="Q518" i="5"/>
  <c r="N518" i="5" l="1"/>
  <c r="O518" i="5"/>
  <c r="P518" i="5" s="1"/>
  <c r="H519" i="5"/>
  <c r="Q519" i="5" s="1"/>
  <c r="I519" i="5"/>
  <c r="O519" i="5" l="1"/>
  <c r="P519" i="5" s="1"/>
  <c r="N519" i="5"/>
  <c r="H520" i="5"/>
  <c r="Q520" i="5" s="1"/>
  <c r="H521" i="5" l="1"/>
  <c r="O520" i="5"/>
  <c r="P520" i="5" s="1"/>
  <c r="N520" i="5"/>
  <c r="I520" i="5"/>
  <c r="I521" i="5" l="1"/>
  <c r="Q521" i="5"/>
  <c r="N521" i="5" l="1"/>
  <c r="O521" i="5"/>
  <c r="P521" i="5" s="1"/>
  <c r="H522" i="5"/>
  <c r="I522" i="5" s="1"/>
  <c r="Q522" i="5"/>
  <c r="N522" i="5" l="1"/>
  <c r="O522" i="5"/>
  <c r="P522" i="5" s="1"/>
  <c r="H523" i="5"/>
  <c r="I523" i="5" s="1"/>
  <c r="Q523" i="5"/>
  <c r="N523" i="5" l="1"/>
  <c r="O523" i="5"/>
  <c r="P523" i="5" s="1"/>
  <c r="H524" i="5"/>
  <c r="I524" i="5" s="1"/>
  <c r="Q524" i="5"/>
  <c r="O524" i="5" l="1"/>
  <c r="P524" i="5" s="1"/>
  <c r="H525" i="5"/>
  <c r="I525" i="5" s="1"/>
  <c r="N524" i="5"/>
  <c r="Q525" i="5"/>
  <c r="H526" i="5" l="1"/>
  <c r="I526" i="5" s="1"/>
  <c r="N525" i="5"/>
  <c r="O525" i="5"/>
  <c r="P525" i="5" s="1"/>
  <c r="Q526" i="5" l="1"/>
  <c r="H527" i="5" l="1"/>
  <c r="I527" i="5" s="1"/>
  <c r="O526" i="5"/>
  <c r="P526" i="5" s="1"/>
  <c r="N526" i="5"/>
  <c r="Q527" i="5"/>
  <c r="O527" i="5" l="1"/>
  <c r="P527" i="5" s="1"/>
  <c r="N527" i="5"/>
  <c r="H528" i="5"/>
  <c r="I528" i="5" l="1"/>
  <c r="Q528" i="5"/>
  <c r="O528" i="5" l="1"/>
  <c r="P528" i="5" s="1"/>
  <c r="N528" i="5"/>
  <c r="H529" i="5"/>
  <c r="I529" i="5" l="1"/>
  <c r="Q529" i="5"/>
  <c r="H530" i="5" l="1"/>
  <c r="N529" i="5"/>
  <c r="O529" i="5"/>
  <c r="P529" i="5" s="1"/>
  <c r="I530" i="5" l="1"/>
  <c r="Q530" i="5"/>
  <c r="H531" i="5" l="1"/>
  <c r="O530" i="5"/>
  <c r="P530" i="5" s="1"/>
  <c r="Q531" i="5"/>
  <c r="N530" i="5"/>
  <c r="I531" i="5"/>
  <c r="H532" i="5" l="1"/>
  <c r="O531" i="5"/>
  <c r="P531" i="5" s="1"/>
  <c r="N531" i="5"/>
  <c r="Q532" i="5" l="1"/>
  <c r="I532" i="5"/>
  <c r="H533" i="5" l="1"/>
  <c r="N532" i="5"/>
  <c r="O532" i="5"/>
  <c r="P532" i="5" s="1"/>
  <c r="Q533" i="5" l="1"/>
  <c r="I533" i="5"/>
  <c r="H534" i="5" l="1"/>
  <c r="O533" i="5"/>
  <c r="P533" i="5" s="1"/>
  <c r="N533" i="5"/>
  <c r="Q534" i="5" l="1"/>
  <c r="I534" i="5"/>
  <c r="H535" i="5" l="1"/>
  <c r="Q535" i="5" s="1"/>
  <c r="O534" i="5"/>
  <c r="P534" i="5" s="1"/>
  <c r="N534" i="5"/>
  <c r="N535" i="5" l="1"/>
  <c r="H536" i="5"/>
  <c r="Q536" i="5" s="1"/>
  <c r="O535" i="5"/>
  <c r="P535" i="5" s="1"/>
  <c r="I535" i="5"/>
  <c r="I536" i="5" s="1"/>
  <c r="N536" i="5" l="1"/>
  <c r="O536" i="5"/>
  <c r="P536" i="5" s="1"/>
  <c r="H537" i="5"/>
  <c r="Q537" i="5" s="1"/>
  <c r="I537" i="5" l="1"/>
  <c r="I538" i="5" s="1"/>
  <c r="H538" i="5"/>
  <c r="Q538" i="5" s="1"/>
  <c r="N537" i="5"/>
  <c r="O537" i="5"/>
  <c r="P537" i="5" s="1"/>
  <c r="O538" i="5" l="1"/>
  <c r="P538" i="5" s="1"/>
  <c r="H539" i="5"/>
  <c r="Q539" i="5" s="1"/>
  <c r="N538" i="5"/>
  <c r="H540" i="5" l="1"/>
  <c r="N539" i="5"/>
  <c r="O539" i="5"/>
  <c r="P539" i="5" s="1"/>
  <c r="I539" i="5"/>
  <c r="I540" i="5" l="1"/>
  <c r="Q540" i="5"/>
  <c r="H541" i="5" l="1"/>
  <c r="I541" i="5" s="1"/>
  <c r="N540" i="5"/>
  <c r="O540" i="5"/>
  <c r="P540" i="5" s="1"/>
  <c r="Q541" i="5"/>
  <c r="H542" i="5" l="1"/>
  <c r="Q542" i="5" s="1"/>
  <c r="N541" i="5"/>
  <c r="O541" i="5"/>
  <c r="P541" i="5" s="1"/>
  <c r="I542" i="5"/>
  <c r="N542" i="5" l="1"/>
  <c r="H543" i="5"/>
  <c r="Q543" i="5" s="1"/>
  <c r="O542" i="5"/>
  <c r="P542" i="5" s="1"/>
  <c r="O543" i="5" l="1"/>
  <c r="P543" i="5" s="1"/>
  <c r="N543" i="5"/>
  <c r="H544" i="5"/>
  <c r="Q544" i="5" s="1"/>
  <c r="I543" i="5"/>
  <c r="N544" i="5" l="1"/>
  <c r="H545" i="5"/>
  <c r="Q545" i="5" s="1"/>
  <c r="O544" i="5"/>
  <c r="P544" i="5" s="1"/>
  <c r="I544" i="5"/>
  <c r="I545" i="5" s="1"/>
  <c r="N545" i="5" l="1"/>
  <c r="H546" i="5"/>
  <c r="Q546" i="5" s="1"/>
  <c r="O545" i="5"/>
  <c r="P545" i="5" s="1"/>
  <c r="N546" i="5" l="1"/>
  <c r="H547" i="5"/>
  <c r="Q547" i="5" s="1"/>
  <c r="O546" i="5"/>
  <c r="P546" i="5" s="1"/>
  <c r="I546" i="5"/>
  <c r="I547" i="5" s="1"/>
  <c r="N547" i="5" l="1"/>
  <c r="H548" i="5"/>
  <c r="Q548" i="5" s="1"/>
  <c r="O547" i="5"/>
  <c r="P547" i="5" s="1"/>
  <c r="H549" i="5" l="1"/>
  <c r="Q549" i="5"/>
  <c r="N548" i="5"/>
  <c r="O548" i="5"/>
  <c r="P548" i="5" s="1"/>
  <c r="I548" i="5"/>
  <c r="O549" i="5" l="1"/>
  <c r="P549" i="5" s="1"/>
  <c r="H550" i="5"/>
  <c r="Q550" i="5" s="1"/>
  <c r="N549" i="5"/>
  <c r="I549" i="5"/>
  <c r="I550" i="5" s="1"/>
  <c r="O550" i="5" l="1"/>
  <c r="P550" i="5" s="1"/>
  <c r="H551" i="5"/>
  <c r="I551" i="5" s="1"/>
  <c r="N550" i="5"/>
  <c r="Q551" i="5"/>
  <c r="O551" i="5" l="1"/>
  <c r="P551" i="5" s="1"/>
  <c r="H552" i="5"/>
  <c r="I552" i="5" s="1"/>
  <c r="N551" i="5"/>
  <c r="Q552" i="5"/>
  <c r="O552" i="5" l="1"/>
  <c r="P552" i="5" s="1"/>
  <c r="N552" i="5"/>
  <c r="H553" i="5"/>
  <c r="I553" i="5" s="1"/>
  <c r="Q553" i="5"/>
  <c r="O553" i="5" l="1"/>
  <c r="P553" i="5" s="1"/>
  <c r="N553" i="5"/>
  <c r="H554" i="5"/>
  <c r="I554" i="5" l="1"/>
  <c r="Q554" i="5"/>
  <c r="O554" i="5" l="1"/>
  <c r="P554" i="5" s="1"/>
  <c r="H555" i="5"/>
  <c r="N554" i="5"/>
  <c r="I555" i="5" l="1"/>
  <c r="Q555" i="5"/>
  <c r="N555" i="5" l="1"/>
  <c r="H556" i="5"/>
  <c r="O555" i="5"/>
  <c r="P555" i="5" s="1"/>
  <c r="I556" i="5" l="1"/>
  <c r="Q556" i="5"/>
  <c r="H557" i="5" l="1"/>
  <c r="O556" i="5"/>
  <c r="P556" i="5" s="1"/>
  <c r="N556" i="5"/>
  <c r="I557" i="5" l="1"/>
  <c r="Q557" i="5"/>
  <c r="H558" i="5" l="1"/>
  <c r="I558" i="5" s="1"/>
  <c r="N557" i="5"/>
  <c r="O557" i="5"/>
  <c r="P557" i="5" s="1"/>
  <c r="Q558" i="5"/>
  <c r="N558" i="5"/>
  <c r="O558" i="5"/>
  <c r="P558" i="5" s="1"/>
  <c r="H559" i="5"/>
  <c r="I559" i="5" s="1"/>
  <c r="Q559" i="5" l="1"/>
  <c r="O559" i="5"/>
  <c r="P559" i="5" s="1"/>
  <c r="N559" i="5"/>
  <c r="H560" i="5"/>
  <c r="I560" i="5" l="1"/>
  <c r="Q560" i="5"/>
  <c r="O560" i="5" l="1"/>
  <c r="P560" i="5" s="1"/>
  <c r="N560" i="5"/>
  <c r="H561" i="5"/>
  <c r="Q561" i="5" s="1"/>
  <c r="I561" i="5" l="1"/>
  <c r="N561" i="5"/>
  <c r="H562" i="5"/>
  <c r="Q562" i="5" s="1"/>
  <c r="O561" i="5"/>
  <c r="P561" i="5" s="1"/>
  <c r="I562" i="5" l="1"/>
  <c r="N562" i="5"/>
  <c r="O562" i="5"/>
  <c r="P562" i="5" s="1"/>
  <c r="H563" i="5"/>
  <c r="Q563" i="5" s="1"/>
  <c r="I563" i="5" l="1"/>
  <c r="N563" i="5"/>
  <c r="O563" i="5"/>
  <c r="P563" i="5" s="1"/>
  <c r="H564" i="5"/>
  <c r="Q564" i="5" s="1"/>
  <c r="I564" i="5" l="1"/>
  <c r="H565" i="5"/>
  <c r="Q565" i="5" s="1"/>
  <c r="O564" i="5"/>
  <c r="P564" i="5" s="1"/>
  <c r="N564" i="5"/>
  <c r="N565" i="5" l="1"/>
  <c r="H566" i="5"/>
  <c r="Q566" i="5" s="1"/>
  <c r="O565" i="5"/>
  <c r="P565" i="5" s="1"/>
  <c r="I565" i="5"/>
  <c r="I566" i="5" s="1"/>
  <c r="O566" i="5" l="1"/>
  <c r="P566" i="5" s="1"/>
  <c r="H567" i="5"/>
  <c r="Q567" i="5" s="1"/>
  <c r="N566" i="5"/>
  <c r="I567" i="5" l="1"/>
  <c r="N567" i="5"/>
  <c r="H568" i="5"/>
  <c r="I568" i="5" s="1"/>
  <c r="O567" i="5"/>
  <c r="P567" i="5" s="1"/>
  <c r="Q568" i="5" l="1"/>
  <c r="N568" i="5" l="1"/>
  <c r="O568" i="5"/>
  <c r="P568" i="5" s="1"/>
  <c r="H569" i="5"/>
  <c r="Q569" i="5" l="1"/>
  <c r="I569" i="5"/>
  <c r="H570" i="5" l="1"/>
  <c r="O569" i="5"/>
  <c r="P569" i="5" s="1"/>
  <c r="N569" i="5"/>
  <c r="Q570" i="5" l="1"/>
  <c r="I570" i="5"/>
  <c r="N570" i="5" l="1"/>
  <c r="H571" i="5"/>
  <c r="Q571" i="5" s="1"/>
  <c r="O570" i="5"/>
  <c r="P570" i="5" s="1"/>
  <c r="I571" i="5" l="1"/>
  <c r="N571" i="5"/>
  <c r="O571" i="5"/>
  <c r="P571" i="5" s="1"/>
  <c r="H572" i="5"/>
  <c r="Q572" i="5" s="1"/>
  <c r="I572" i="5"/>
  <c r="H573" i="5" l="1"/>
  <c r="I573" i="5" s="1"/>
  <c r="O572" i="5"/>
  <c r="P572" i="5" s="1"/>
  <c r="N572" i="5"/>
  <c r="Q573" i="5"/>
  <c r="H574" i="5" l="1"/>
  <c r="I574" i="5" s="1"/>
  <c r="N573" i="5"/>
  <c r="O573" i="5"/>
  <c r="P573" i="5" s="1"/>
  <c r="Q574" i="5"/>
  <c r="H575" i="5"/>
  <c r="I575" i="5" s="1"/>
  <c r="O574" i="5"/>
  <c r="P574" i="5" s="1"/>
  <c r="N574" i="5"/>
  <c r="Q575" i="5" l="1"/>
  <c r="N575" i="5" l="1"/>
  <c r="H576" i="5"/>
  <c r="I576" i="5" s="1"/>
  <c r="O575" i="5"/>
  <c r="P575" i="5" s="1"/>
  <c r="AB23" i="5"/>
  <c r="AC23" i="5" s="1"/>
  <c r="Q576" i="5" l="1"/>
  <c r="H577" i="5" l="1"/>
  <c r="I577" i="5" s="1"/>
  <c r="O576" i="5"/>
  <c r="P576" i="5" s="1"/>
  <c r="N576" i="5"/>
  <c r="Q577" i="5" l="1"/>
  <c r="O577" i="5" s="1"/>
  <c r="P577" i="5" s="1"/>
  <c r="N577" i="5" l="1"/>
  <c r="H578" i="5"/>
  <c r="I578" i="5" s="1"/>
  <c r="Q578" i="5" l="1"/>
  <c r="N578" i="5" s="1"/>
  <c r="H579" i="5"/>
  <c r="I579" i="5" s="1"/>
  <c r="O578" i="5"/>
  <c r="P578" i="5" s="1"/>
  <c r="Q579" i="5"/>
  <c r="O579" i="5" l="1"/>
  <c r="P579" i="5" s="1"/>
  <c r="H580" i="5"/>
  <c r="I580" i="5" s="1"/>
  <c r="N579" i="5"/>
  <c r="Q580" i="5" l="1"/>
  <c r="N580" i="5" l="1"/>
  <c r="H581" i="5"/>
  <c r="O580" i="5"/>
  <c r="P580" i="5" s="1"/>
  <c r="Q581" i="5" l="1"/>
  <c r="I581" i="5"/>
  <c r="H582" i="5" l="1"/>
  <c r="Q582" i="5" s="1"/>
  <c r="N581" i="5"/>
  <c r="O581" i="5"/>
  <c r="P581" i="5" s="1"/>
  <c r="N582" i="5" l="1"/>
  <c r="O582" i="5"/>
  <c r="P582" i="5" s="1"/>
  <c r="H583" i="5"/>
  <c r="Q583" i="5" s="1"/>
  <c r="I582" i="5"/>
  <c r="I583" i="5" l="1"/>
  <c r="O583" i="5"/>
  <c r="P583" i="5" s="1"/>
  <c r="H584" i="5"/>
  <c r="N583" i="5"/>
  <c r="I584" i="5" l="1"/>
  <c r="Q584" i="5"/>
  <c r="O584" i="5" l="1"/>
  <c r="P584" i="5" s="1"/>
  <c r="H585" i="5"/>
  <c r="I585" i="5" s="1"/>
  <c r="N584" i="5"/>
  <c r="Q585" i="5" l="1"/>
  <c r="H586" i="5" l="1"/>
  <c r="I586" i="5" s="1"/>
  <c r="N585" i="5"/>
  <c r="O585" i="5"/>
  <c r="P585" i="5" s="1"/>
  <c r="Q586" i="5" l="1"/>
  <c r="H587" i="5" l="1"/>
  <c r="I587" i="5" s="1"/>
  <c r="O586" i="5"/>
  <c r="P586" i="5" s="1"/>
  <c r="N586" i="5"/>
  <c r="Q587" i="5" l="1"/>
  <c r="N587" i="5" s="1"/>
  <c r="H588" i="5" l="1"/>
  <c r="I588" i="5" s="1"/>
  <c r="O587" i="5"/>
  <c r="P587" i="5" s="1"/>
  <c r="Q588" i="5" l="1"/>
  <c r="H589" i="5" l="1"/>
  <c r="I589" i="5" s="1"/>
  <c r="N588" i="5"/>
  <c r="O588" i="5"/>
  <c r="P588" i="5" s="1"/>
  <c r="Q589" i="5" l="1"/>
  <c r="H590" i="5" l="1"/>
  <c r="I590" i="5" s="1"/>
  <c r="N589" i="5"/>
  <c r="O589" i="5"/>
  <c r="P589" i="5" s="1"/>
  <c r="Q590" i="5" l="1"/>
  <c r="N590" i="5" l="1"/>
  <c r="H591" i="5"/>
  <c r="I591" i="5" s="1"/>
  <c r="O590" i="5"/>
  <c r="P590" i="5" s="1"/>
  <c r="Q591" i="5"/>
  <c r="H592" i="5" l="1"/>
  <c r="I592" i="5" s="1"/>
  <c r="O591" i="5"/>
  <c r="P591" i="5" s="1"/>
  <c r="N591" i="5"/>
  <c r="Q592" i="5" l="1"/>
  <c r="N592" i="5" l="1"/>
  <c r="H593" i="5"/>
  <c r="I593" i="5" s="1"/>
  <c r="O592" i="5"/>
  <c r="P592" i="5" s="1"/>
  <c r="Q593" i="5"/>
  <c r="O593" i="5" l="1"/>
  <c r="P593" i="5" s="1"/>
  <c r="H594" i="5"/>
  <c r="I594" i="5" s="1"/>
  <c r="N593" i="5"/>
  <c r="Q594" i="5" l="1"/>
  <c r="H595" i="5" s="1"/>
  <c r="I595" i="5" s="1"/>
  <c r="N594" i="5" l="1"/>
  <c r="O594" i="5"/>
  <c r="P594" i="5" s="1"/>
  <c r="Q595" i="5"/>
  <c r="N595" i="5" s="1"/>
  <c r="H596" i="5"/>
  <c r="I596" i="5" s="1"/>
  <c r="O595" i="5" l="1"/>
  <c r="P595" i="5" s="1"/>
  <c r="Q596" i="5"/>
  <c r="H597" i="5" s="1"/>
  <c r="I597" i="5" s="1"/>
  <c r="O596" i="5" l="1"/>
  <c r="P596" i="5" s="1"/>
  <c r="N596" i="5"/>
  <c r="Q597" i="5"/>
  <c r="N597" i="5" s="1"/>
  <c r="H598" i="5" l="1"/>
  <c r="Q598" i="5" s="1"/>
  <c r="O598" i="5" s="1"/>
  <c r="P598" i="5" s="1"/>
  <c r="O597" i="5"/>
  <c r="P597" i="5" s="1"/>
  <c r="N598" i="5" l="1"/>
  <c r="H599" i="5"/>
  <c r="Q599" i="5" s="1"/>
  <c r="N599" i="5" s="1"/>
  <c r="I598" i="5"/>
  <c r="O599" i="5"/>
  <c r="P599" i="5" s="1"/>
  <c r="I599" i="5"/>
  <c r="H600" i="5" l="1"/>
  <c r="I600" i="5"/>
  <c r="Q600" i="5"/>
  <c r="O600" i="5" l="1"/>
  <c r="P600" i="5" s="1"/>
  <c r="N600" i="5"/>
  <c r="H601" i="5"/>
  <c r="I601" i="5" s="1"/>
  <c r="Q601" i="5" l="1"/>
  <c r="O601" i="5" s="1"/>
  <c r="P601" i="5" s="1"/>
  <c r="H602" i="5" l="1"/>
  <c r="I602" i="5" s="1"/>
  <c r="N601" i="5"/>
  <c r="Q602" i="5" l="1"/>
  <c r="H603" i="5" l="1"/>
  <c r="I603" i="5" s="1"/>
  <c r="O602" i="5"/>
  <c r="P602" i="5" s="1"/>
  <c r="N602" i="5"/>
  <c r="Q603" i="5" l="1"/>
  <c r="O603" i="5" l="1"/>
  <c r="P603" i="5" s="1"/>
  <c r="H604" i="5"/>
  <c r="I604" i="5" s="1"/>
  <c r="N603" i="5"/>
  <c r="Q604" i="5"/>
  <c r="O604" i="5" l="1"/>
  <c r="P604" i="5" s="1"/>
  <c r="N604" i="5"/>
</calcChain>
</file>

<file path=xl/sharedStrings.xml><?xml version="1.0" encoding="utf-8"?>
<sst xmlns="http://schemas.openxmlformats.org/spreadsheetml/2006/main" count="256" uniqueCount="185">
  <si>
    <t>Dados Históricos</t>
  </si>
  <si>
    <t>Retornos Mensais Históricos a partir do plano Real, em julho/1994</t>
  </si>
  <si>
    <t>Atualização &gt;</t>
  </si>
  <si>
    <t>link</t>
  </si>
  <si>
    <t>DATA</t>
  </si>
  <si>
    <t>IPCA</t>
  </si>
  <si>
    <t>IGPM</t>
  </si>
  <si>
    <t>Poupança</t>
  </si>
  <si>
    <t>CDI</t>
  </si>
  <si>
    <t>IRF-M</t>
  </si>
  <si>
    <t>IRF-M 1</t>
  </si>
  <si>
    <t>IRF-M 1+</t>
  </si>
  <si>
    <t>IMA-S</t>
  </si>
  <si>
    <t>IMA-C</t>
  </si>
  <si>
    <t>IMA-C 5</t>
  </si>
  <si>
    <t xml:space="preserve"> IMA-C 5+</t>
  </si>
  <si>
    <t>IMA-B</t>
  </si>
  <si>
    <t>IMA-B 5</t>
  </si>
  <si>
    <t>IMA-B 5+</t>
  </si>
  <si>
    <t>IMA - Geral</t>
  </si>
  <si>
    <t>IMA-Geral ex-C</t>
  </si>
  <si>
    <t>DÓLAR</t>
  </si>
  <si>
    <t>EURO</t>
  </si>
  <si>
    <t>OURO</t>
  </si>
  <si>
    <t>IBOV</t>
  </si>
  <si>
    <t>SMLL</t>
  </si>
  <si>
    <t>Plano do Milhão</t>
  </si>
  <si>
    <t>Aportes</t>
  </si>
  <si>
    <t>Taxa da Aplicação</t>
  </si>
  <si>
    <t>Período de Aplicação</t>
  </si>
  <si>
    <t>Distribuição % Aportes e % Juros no Patrimônio</t>
  </si>
  <si>
    <t>***Aportes têm maior imporância no início do que no final</t>
  </si>
  <si>
    <t>Ano</t>
  </si>
  <si>
    <t>% Aportes</t>
  </si>
  <si>
    <r>
      <rPr>
        <b/>
        <sz val="12"/>
        <color theme="6" tint="-0.249977111117893"/>
        <rFont val="Arial"/>
        <family val="2"/>
      </rPr>
      <t>% Aportes</t>
    </r>
    <r>
      <rPr>
        <b/>
        <sz val="12"/>
        <color indexed="59"/>
        <rFont val="Arial"/>
        <family val="2"/>
      </rPr>
      <t xml:space="preserve"> </t>
    </r>
    <r>
      <rPr>
        <b/>
        <sz val="12"/>
        <rFont val="Arial"/>
        <family val="2"/>
      </rPr>
      <t>|</t>
    </r>
    <r>
      <rPr>
        <b/>
        <sz val="12"/>
        <color indexed="59"/>
        <rFont val="Arial"/>
        <family val="2"/>
      </rPr>
      <t xml:space="preserve"> </t>
    </r>
    <r>
      <rPr>
        <b/>
        <sz val="12"/>
        <color theme="9" tint="-0.249977111117893"/>
        <rFont val="Arial"/>
        <family val="2"/>
      </rPr>
      <t>Juros %</t>
    </r>
  </si>
  <si>
    <t>Juros %</t>
  </si>
  <si>
    <t>Alcançará R$ 1 Milhão em:</t>
  </si>
  <si>
    <t>Capital Inicial + Aportes:</t>
  </si>
  <si>
    <t>% de capital próprio sobre o total</t>
  </si>
  <si>
    <t>Valor ganho em Juros:</t>
  </si>
  <si>
    <t>% de juros sobre o total</t>
  </si>
  <si>
    <t>Evolução do Patrimônio</t>
  </si>
  <si>
    <t>Evolução do Patrimônio de 5 em 5 anos</t>
  </si>
  <si>
    <t>***Valores tomam a forma de uma exponencial ao longo do tempo</t>
  </si>
  <si>
    <t>Patrimônio</t>
  </si>
  <si>
    <t>k = Mil  |  1.000 k = 1 milhão</t>
  </si>
  <si>
    <t>DESAFIO DO R$ 0,01</t>
  </si>
  <si>
    <t>Você prefere 1 milhão de reais hoje, ou ter 1 centavo dobrando a cada dia?</t>
  </si>
  <si>
    <t>Dias</t>
  </si>
  <si>
    <t>Acumulado</t>
  </si>
  <si>
    <t>começo</t>
  </si>
  <si>
    <t>inflação?</t>
  </si>
  <si>
    <t>Planejamento Financeiro</t>
  </si>
  <si>
    <t>Este mês</t>
  </si>
  <si>
    <t>Sim</t>
  </si>
  <si>
    <t>Auxiliar - Valores no final do planejamento</t>
  </si>
  <si>
    <t>Mês</t>
  </si>
  <si>
    <t>Depósito</t>
  </si>
  <si>
    <t>A %</t>
  </si>
  <si>
    <t>Juros</t>
  </si>
  <si>
    <t>J %</t>
  </si>
  <si>
    <t>Juros R</t>
  </si>
  <si>
    <t>Acumulado R</t>
  </si>
  <si>
    <t>JR %</t>
  </si>
  <si>
    <t>Inflação</t>
  </si>
  <si>
    <t>I %</t>
  </si>
  <si>
    <t>Valor Total</t>
  </si>
  <si>
    <t>Valor Presente</t>
  </si>
  <si>
    <t>Gráfico Patrimônio</t>
  </si>
  <si>
    <t>Meses</t>
  </si>
  <si>
    <t>Offset Mês</t>
  </si>
  <si>
    <t>Mês Atual</t>
  </si>
  <si>
    <t>Offset ano</t>
  </si>
  <si>
    <t>Auxiliar - Variáveis</t>
  </si>
  <si>
    <t>i</t>
  </si>
  <si>
    <t>Patrimônio Real</t>
  </si>
  <si>
    <t>Anual</t>
  </si>
  <si>
    <t>Juros Acumulados Nominal</t>
  </si>
  <si>
    <t>Patrimônio Nominal</t>
  </si>
  <si>
    <t>n</t>
  </si>
  <si>
    <t>Juros Acumulados Real</t>
  </si>
  <si>
    <t>Com Crescimento Salárial</t>
  </si>
  <si>
    <t>Anos</t>
  </si>
  <si>
    <t>Juros Efetivos</t>
  </si>
  <si>
    <t>Sem Crescimento Salárial</t>
  </si>
  <si>
    <t>pmt</t>
  </si>
  <si>
    <t>Capital Inicial + Aportes</t>
  </si>
  <si>
    <t>Com IR</t>
  </si>
  <si>
    <t>Mensal</t>
  </si>
  <si>
    <t>Valor Nominal</t>
  </si>
  <si>
    <t>Sem IR</t>
  </si>
  <si>
    <t xml:space="preserve">p </t>
  </si>
  <si>
    <t>Todas Variáveis</t>
  </si>
  <si>
    <t>Patrimônio Efetivo</t>
  </si>
  <si>
    <t>Auxiliar - Dados para Auxiliar 5 em 5 anos</t>
  </si>
  <si>
    <t>Match</t>
  </si>
  <si>
    <t>Valor</t>
  </si>
  <si>
    <t>% A</t>
  </si>
  <si>
    <t>% J</t>
  </si>
  <si>
    <t>aportes pela inflação</t>
  </si>
  <si>
    <t>Retorno Esperado/Inflação</t>
  </si>
  <si>
    <t>Auxiliar - Quando irá alcançar?</t>
  </si>
  <si>
    <t>1 Milhão em</t>
  </si>
  <si>
    <t>%J = %A</t>
  </si>
  <si>
    <t>IR</t>
  </si>
  <si>
    <t>J = A</t>
  </si>
  <si>
    <t>Auxiliar - Dados Principais de Análise</t>
  </si>
  <si>
    <t>Primeiro Aporte</t>
  </si>
  <si>
    <t>Aportes (mensal)</t>
  </si>
  <si>
    <t>Retorno Nominal Esperado (ao ano)</t>
  </si>
  <si>
    <t>Período de Aplicação (em anos)</t>
  </si>
  <si>
    <t>Começar planejamento</t>
  </si>
  <si>
    <t>Este Mês</t>
  </si>
  <si>
    <t>Corrigir Patrimônio pela inflação?</t>
  </si>
  <si>
    <t>Corrigir Aportes pela inflação?</t>
  </si>
  <si>
    <t>Taxa de crescimento dos aportes (ao ano)</t>
  </si>
  <si>
    <t>Crescimento Salário</t>
  </si>
  <si>
    <t>Incluir Imposto de Renda?</t>
  </si>
  <si>
    <t>Auxiliar - Dados de 5 em 5 anos</t>
  </si>
  <si>
    <t>Auxiliar</t>
  </si>
  <si>
    <t>Referências para name manager e gráficos</t>
  </si>
  <si>
    <t>Name Manager</t>
  </si>
  <si>
    <t>Check Box</t>
  </si>
  <si>
    <t>Valor_Total</t>
  </si>
  <si>
    <t xml:space="preserve"> =Calc!$Q$5:OFFSET(Calc!$Q$5;Calc!$AB$5;0)</t>
  </si>
  <si>
    <t>Quanto você possui hoje que será destinado para aplicações?</t>
  </si>
  <si>
    <t>Valor_Presente</t>
  </si>
  <si>
    <t xml:space="preserve"> =Calc!$R$5:OFFSET(Calc!$R$5;Calc!$AB$5;0)</t>
  </si>
  <si>
    <t>Quanto você consegue juntar para adicionar ao seu planejamento?</t>
  </si>
  <si>
    <t>Data_Mensal</t>
  </si>
  <si>
    <t xml:space="preserve"> =Calc!$U$5:OFFSET(Calc!$U$5;Calc!$AC$4;0)</t>
  </si>
  <si>
    <t>Rentabilidade esperada através da alocação da carteira previamente definida</t>
  </si>
  <si>
    <t>Data_Anual</t>
  </si>
  <si>
    <t xml:space="preserve"> =Calc!$X$5:OFFSET(Calc!$X$5;Calc!$AC$6;0)</t>
  </si>
  <si>
    <t>Defina o tempo de aplicação de seus investimentos. Prazo máximo = 50 anos.</t>
  </si>
  <si>
    <t>Patrimônio_Anual</t>
  </si>
  <si>
    <t xml:space="preserve"> =Calc!$V$5:OFFSET(Calc!$V$5;Calc!$AC$6;0)</t>
  </si>
  <si>
    <t>Estime a inflação para a simulação - Meta do Banco Central = 4,5% a.a.</t>
  </si>
  <si>
    <t>Data_Anual_2</t>
  </si>
  <si>
    <t xml:space="preserve"> ='Calc (2)'!$X$5:OFFSET('Calc (2)'!$X$5;'Calc (2)'!$AC$6;0)</t>
  </si>
  <si>
    <t>Defina se começará suas aplicações neste mês ou somente no próximo.</t>
  </si>
  <si>
    <t>Patrimônio_Anual_2</t>
  </si>
  <si>
    <t xml:space="preserve"> ='Calc (2)'!$V$5:OFFSET('Calc (2)'!$V$5;'Calc (2)'!$AC$6;0)</t>
  </si>
  <si>
    <t>Inclua o efeito da inflação nos seu planejamento - Adequado para resultados reais</t>
  </si>
  <si>
    <t>Data_Anual_3</t>
  </si>
  <si>
    <t xml:space="preserve"> ='Calc (3)'!$X$5:OFFSET('Calc (3)'!$X$5;'Calc (3)'!$AC$6;0)</t>
  </si>
  <si>
    <t>Faça com que seus aportes crescam na mesma medida da inflação esperada</t>
  </si>
  <si>
    <t>Patrimônio_Anual_3</t>
  </si>
  <si>
    <t xml:space="preserve"> ='Calc (3)'!$v$5:OFFSET('Calc (3)'!$v$5;'Calc (3)'!$AC$6;0)</t>
  </si>
  <si>
    <r>
      <t xml:space="preserve">Taxa de crescimento </t>
    </r>
    <r>
      <rPr>
        <u/>
        <sz val="11"/>
        <color indexed="55"/>
        <rFont val="Calibri"/>
        <family val="2"/>
      </rPr>
      <t>anual</t>
    </r>
    <r>
      <rPr>
        <sz val="11"/>
        <color indexed="55"/>
        <rFont val="Calibri"/>
        <family val="2"/>
      </rPr>
      <t xml:space="preserve"> dos aportes para seguir crescimento salarial. Padrão = 5%</t>
    </r>
  </si>
  <si>
    <t>Considere o IR como custo de transação. 15% é adequado para o longo prazo</t>
  </si>
  <si>
    <t>Dados Gráfico</t>
  </si>
  <si>
    <t xml:space="preserve"> ='HC Investimentos - Planejador Financeiro.xlsx'!Total</t>
  </si>
  <si>
    <t xml:space="preserve"> ='HC Investimentos - Planejador Financeiro.xlsx'!Presente</t>
  </si>
  <si>
    <t xml:space="preserve"> ='HC Investimentos - Planejador Financeiro.xlsx'!Data</t>
  </si>
  <si>
    <t xml:space="preserve"> ='HC Investimentos - Planejador Financeiro.xlsx'!Data_Anual</t>
  </si>
  <si>
    <t xml:space="preserve"> ='HC Investimentos - Planejador Financeiro.xlsx'!Patrimônio_Anual</t>
  </si>
  <si>
    <t xml:space="preserve"> ='HC Investimentos - Planejador Financeiro.xlsx'!Data_Anual2</t>
  </si>
  <si>
    <t xml:space="preserve"> ='HC Investimentos - Planejador Financeiro.xlsx'!Patrimônio_Anual2</t>
  </si>
  <si>
    <t xml:space="preserve"> ='HC Investimentos - Planejador Financeiro.xlsx'!Data_Anual3</t>
  </si>
  <si>
    <t xml:space="preserve"> ='HC Investimentos - Planejador Financeiro.xlsx'!Patrimônio_Anual3</t>
  </si>
  <si>
    <t>Nome planilha</t>
  </si>
  <si>
    <t xml:space="preserve"> ='HC Investimentos - Planejador Financeiro.xlsx'!total</t>
  </si>
  <si>
    <t>Name Manager (Apertando F3)</t>
  </si>
  <si>
    <t>=Calc!$AF$27</t>
  </si>
  <si>
    <t>Capital_Inicial</t>
  </si>
  <si>
    <t>=Calc!$AD$26</t>
  </si>
  <si>
    <t>Crescimento_Salário</t>
  </si>
  <si>
    <t>=Calc!$AF$35</t>
  </si>
  <si>
    <t>=Calc!$X$5:OFFSET(Calc!$X$5;Calc!$AC$6;0)</t>
  </si>
  <si>
    <t>='Calc (2)'!$X$5:OFFSET('Calc (2)'!$X$5;'Calc (2)'!$AC$6;0)</t>
  </si>
  <si>
    <t>='Calc (3)'!$X$5:OFFSET('Calc (3)'!$X$5;'Calc (3)'!$AC$6;0)</t>
  </si>
  <si>
    <t>=Calc!$U$5:OFFSET(Calc!$U$5;Calc!$AC$4;0)</t>
  </si>
  <si>
    <t>=Calc!$AF$30</t>
  </si>
  <si>
    <t>Mês_Atual</t>
  </si>
  <si>
    <t>=Calc!$AF$4</t>
  </si>
  <si>
    <t>=Calc!$V$5:OFFSET(Calc!$V$5;Calc!$AC$6;0)</t>
  </si>
  <si>
    <t>='Calc (2)'!$V$5:OFFSET('Calc (2)'!$V$5;'Calc (2)'!$AC$6;0)</t>
  </si>
  <si>
    <t>='Calc (3)'!$V$5:OFFSET('Calc (3)'!$V$5;'Calc (3)'!$AC$6;0)</t>
  </si>
  <si>
    <t>Período</t>
  </si>
  <si>
    <t>=Calc!$AF$29</t>
  </si>
  <si>
    <t>Taxa</t>
  </si>
  <si>
    <t>=Calc!$AF$28</t>
  </si>
  <si>
    <t>=Calc!$R$5:OFFSET(Calc!$R$5;Calc!$AC$4;0)</t>
  </si>
  <si>
    <t>=Calc!$Q$5:OFFSET(Calc!$Q$5;Calc!$AC$4;0)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</si>
</sst>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&quot;R$&quot;\ * #,##0.00_-;\-&quot;R$&quot;\ * #,##0.00_-;_-&quot;R$&quot;\ * &quot;-&quot;??_-;_-@_-"/>
    <numFmt numFmtId="165" formatCode="_([$€]* #,##0.00_);_([$€]* \(#,##0.00\);_([$€]* &quot;-&quot;??_);_(@_)"/>
    <numFmt numFmtId="166" formatCode="[$-416]mmm\-yy;@"/>
    <numFmt numFmtId="167" formatCode="&quot;R$ &quot;#,##0"/>
    <numFmt numFmtId="168" formatCode="&quot;R$ &quot;#,##0.00"/>
    <numFmt numFmtId="169" formatCode="mmmm/yyyy"/>
    <numFmt numFmtId="170" formatCode="yyyy"/>
    <numFmt numFmtId="171" formatCode="0.0%"/>
  </numFmts>
  <fonts count="73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62"/>
      <name val="Cambria"/>
      <family val="2"/>
    </font>
    <font>
      <sz val="11"/>
      <color indexed="55"/>
      <name val="Calibri"/>
      <family val="2"/>
    </font>
    <font>
      <u/>
      <sz val="11"/>
      <color indexed="55"/>
      <name val="Calibri"/>
      <family val="2"/>
    </font>
    <font>
      <u/>
      <sz val="10"/>
      <color indexed="12"/>
      <name val="Arial"/>
      <family val="2"/>
    </font>
    <font>
      <u/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theme="1" tint="0.499984740745262"/>
      <name val="Arial"/>
      <family val="2"/>
    </font>
    <font>
      <i/>
      <sz val="11"/>
      <color theme="1" tint="0.49998474074526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3"/>
      <color rgb="FF0070C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12"/>
      <color rgb="FF283214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2"/>
      <color rgb="FF0070C0"/>
      <name val="Calibri"/>
      <family val="2"/>
      <scheme val="minor"/>
    </font>
    <font>
      <sz val="10"/>
      <color theme="4" tint="0.39997558519241921"/>
      <name val="Calibri"/>
      <family val="2"/>
      <scheme val="minor"/>
    </font>
    <font>
      <sz val="8"/>
      <color theme="4" tint="0.59999389629810485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2"/>
      <name val="Calibri"/>
      <family val="2"/>
      <scheme val="minor"/>
    </font>
    <font>
      <u/>
      <sz val="10"/>
      <color theme="4" tint="0.59999389629810485"/>
      <name val="Arial"/>
      <family val="2"/>
    </font>
    <font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 tint="0.249977111117893"/>
      <name val="Arial"/>
      <family val="2"/>
    </font>
    <font>
      <b/>
      <sz val="12"/>
      <color rgb="FF283214"/>
      <name val="Arial"/>
      <family val="2"/>
    </font>
    <font>
      <b/>
      <sz val="12"/>
      <color indexed="59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Arial"/>
      <family val="2"/>
    </font>
    <font>
      <b/>
      <sz val="12"/>
      <name val="Arial"/>
      <family val="2"/>
    </font>
    <font>
      <b/>
      <sz val="12"/>
      <color theme="6" tint="-0.249977111117893"/>
      <name val="Arial"/>
      <family val="2"/>
    </font>
    <font>
      <sz val="11"/>
      <color theme="1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CC99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23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0" tint="-0.14999847407452621"/>
      </left>
      <right style="thin">
        <color theme="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2"/>
      </right>
      <top style="thin">
        <color theme="0" tint="-0.14999847407452621"/>
      </top>
      <bottom style="thin">
        <color theme="2"/>
      </bottom>
      <diagonal/>
    </border>
    <border>
      <left style="thin">
        <color theme="0" tint="-0.1499984740745262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 tint="-0.14999847407452621"/>
      </left>
      <right style="thin">
        <color theme="2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2"/>
      </bottom>
      <diagonal/>
    </border>
    <border>
      <left/>
      <right style="thin">
        <color theme="0" tint="-0.14999847407452621"/>
      </right>
      <top style="thin">
        <color theme="2"/>
      </top>
      <bottom style="thin">
        <color theme="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2"/>
      </bottom>
      <diagonal/>
    </border>
    <border>
      <left style="thin">
        <color theme="0" tint="-0.14999847407452621"/>
      </left>
      <right/>
      <top style="thin">
        <color theme="2"/>
      </top>
      <bottom style="thin">
        <color theme="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/>
      </top>
      <bottom style="thin">
        <color theme="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0" tint="-0.14999847407452621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indexed="64"/>
      </right>
      <top/>
      <bottom/>
      <diagonal/>
    </border>
    <border>
      <left style="thin">
        <color theme="0" tint="-0.14999847407452621"/>
      </left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4" fillId="16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5" fillId="7" borderId="0" applyNumberFormat="0" applyBorder="0" applyAlignment="0" applyProtection="0"/>
    <xf numFmtId="0" fontId="6" fillId="9" borderId="1" applyNumberFormat="0" applyAlignment="0" applyProtection="0"/>
    <xf numFmtId="0" fontId="7" fillId="20" borderId="2" applyNumberFormat="0" applyAlignment="0" applyProtection="0"/>
    <xf numFmtId="0" fontId="8" fillId="0" borderId="3" applyNumberFormat="0" applyFill="0" applyAlignment="0" applyProtection="0"/>
    <xf numFmtId="43" fontId="2" fillId="0" borderId="0" applyFont="0" applyFill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7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9" fillId="2" borderId="1" applyNumberFormat="0" applyAlignment="0" applyProtection="0"/>
    <xf numFmtId="165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0" fillId="6" borderId="0" applyNumberFormat="0" applyBorder="0" applyAlignment="0" applyProtection="0"/>
    <xf numFmtId="0" fontId="11" fillId="11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3" fillId="3" borderId="5" applyNumberFormat="0" applyFont="0" applyAlignment="0" applyProtection="0"/>
    <xf numFmtId="0" fontId="3" fillId="25" borderId="15" applyNumberFormat="0" applyFont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9" borderId="6" applyNumberFormat="0" applyAlignment="0" applyProtection="0"/>
    <xf numFmtId="40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4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4" fillId="0" borderId="0"/>
    <xf numFmtId="0" fontId="54" fillId="0" borderId="0"/>
    <xf numFmtId="164" fontId="24" fillId="0" borderId="0" applyFont="0" applyFill="0" applyBorder="0" applyAlignment="0" applyProtection="0"/>
  </cellStyleXfs>
  <cellXfs count="212">
    <xf numFmtId="0" fontId="0" fillId="0" borderId="0" xfId="0"/>
    <xf numFmtId="0" fontId="25" fillId="0" borderId="0" xfId="0" applyFont="1"/>
    <xf numFmtId="0" fontId="26" fillId="0" borderId="0" xfId="0" applyFont="1"/>
    <xf numFmtId="0" fontId="27" fillId="0" borderId="0" xfId="0" applyFont="1"/>
    <xf numFmtId="40" fontId="28" fillId="26" borderId="9" xfId="44" applyFont="1" applyFill="1" applyBorder="1" applyAlignment="1" applyProtection="1">
      <alignment horizontal="center" vertical="center"/>
    </xf>
    <xf numFmtId="0" fontId="29" fillId="0" borderId="0" xfId="0" applyFont="1" applyAlignment="1">
      <alignment horizontal="center"/>
    </xf>
    <xf numFmtId="40" fontId="30" fillId="24" borderId="16" xfId="44" applyFont="1" applyFill="1" applyBorder="1" applyProtection="1"/>
    <xf numFmtId="40" fontId="30" fillId="24" borderId="17" xfId="44" applyFont="1" applyFill="1" applyBorder="1" applyProtection="1"/>
    <xf numFmtId="0" fontId="31" fillId="24" borderId="16" xfId="38" applyFont="1" applyFill="1" applyBorder="1" applyAlignment="1">
      <alignment horizontal="center"/>
    </xf>
    <xf numFmtId="0" fontId="31" fillId="24" borderId="17" xfId="38" applyFont="1" applyFill="1" applyBorder="1" applyAlignment="1">
      <alignment horizontal="center"/>
    </xf>
    <xf numFmtId="40" fontId="32" fillId="24" borderId="16" xfId="44" applyFont="1" applyFill="1" applyBorder="1" applyProtection="1"/>
    <xf numFmtId="40" fontId="32" fillId="24" borderId="16" xfId="44" applyFont="1" applyFill="1" applyBorder="1" applyAlignment="1" applyProtection="1">
      <alignment horizontal="center"/>
    </xf>
    <xf numFmtId="9" fontId="32" fillId="24" borderId="16" xfId="42" applyFont="1" applyFill="1" applyBorder="1" applyAlignment="1" applyProtection="1">
      <alignment horizontal="center"/>
    </xf>
    <xf numFmtId="40" fontId="32" fillId="24" borderId="17" xfId="44" applyFont="1" applyFill="1" applyBorder="1" applyProtection="1"/>
    <xf numFmtId="40" fontId="32" fillId="24" borderId="17" xfId="44" applyFont="1" applyFill="1" applyBorder="1" applyAlignment="1" applyProtection="1">
      <alignment horizontal="center"/>
    </xf>
    <xf numFmtId="9" fontId="32" fillId="24" borderId="17" xfId="42" applyFont="1" applyFill="1" applyBorder="1" applyAlignment="1" applyProtection="1">
      <alignment horizontal="center"/>
    </xf>
    <xf numFmtId="166" fontId="33" fillId="0" borderId="16" xfId="0" applyNumberFormat="1" applyFont="1" applyBorder="1" applyAlignment="1">
      <alignment horizontal="center"/>
    </xf>
    <xf numFmtId="166" fontId="33" fillId="0" borderId="17" xfId="0" applyNumberFormat="1" applyFont="1" applyBorder="1" applyAlignment="1">
      <alignment horizontal="center"/>
    </xf>
    <xf numFmtId="166" fontId="34" fillId="0" borderId="18" xfId="0" applyNumberFormat="1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10" fontId="29" fillId="0" borderId="0" xfId="0" applyNumberFormat="1" applyFont="1" applyAlignment="1">
      <alignment horizontal="center"/>
    </xf>
    <xf numFmtId="0" fontId="35" fillId="27" borderId="0" xfId="0" applyFont="1" applyFill="1"/>
    <xf numFmtId="166" fontId="33" fillId="0" borderId="0" xfId="0" applyNumberFormat="1" applyFont="1" applyAlignment="1">
      <alignment horizontal="center"/>
    </xf>
    <xf numFmtId="166" fontId="33" fillId="0" borderId="18" xfId="0" applyNumberFormat="1" applyFont="1" applyBorder="1" applyAlignment="1">
      <alignment horizontal="center"/>
    </xf>
    <xf numFmtId="0" fontId="33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26" fillId="0" borderId="0" xfId="0" applyFont="1" applyAlignment="1">
      <alignment horizontal="left" vertical="center" indent="1"/>
    </xf>
    <xf numFmtId="0" fontId="0" fillId="0" borderId="0" xfId="0" applyAlignment="1">
      <alignment horizontal="center"/>
    </xf>
    <xf numFmtId="0" fontId="0" fillId="0" borderId="18" xfId="0" applyBorder="1"/>
    <xf numFmtId="0" fontId="36" fillId="0" borderId="0" xfId="0" applyFont="1" applyAlignment="1">
      <alignment horizontal="left" indent="1"/>
    </xf>
    <xf numFmtId="0" fontId="0" fillId="0" borderId="18" xfId="0" applyBorder="1" applyAlignment="1">
      <alignment horizontal="left" indent="1"/>
    </xf>
    <xf numFmtId="0" fontId="0" fillId="0" borderId="18" xfId="0" applyBorder="1" applyAlignment="1">
      <alignment horizontal="center"/>
    </xf>
    <xf numFmtId="0" fontId="37" fillId="0" borderId="0" xfId="0" applyFont="1" applyAlignment="1">
      <alignment vertical="center"/>
    </xf>
    <xf numFmtId="0" fontId="37" fillId="0" borderId="18" xfId="0" applyFont="1" applyBorder="1" applyAlignment="1">
      <alignment vertical="center"/>
    </xf>
    <xf numFmtId="3" fontId="38" fillId="28" borderId="19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30" fillId="27" borderId="0" xfId="38" applyFont="1" applyFill="1" applyAlignment="1">
      <alignment horizontal="center"/>
    </xf>
    <xf numFmtId="38" fontId="30" fillId="27" borderId="0" xfId="38" applyNumberFormat="1" applyFont="1" applyFill="1"/>
    <xf numFmtId="0" fontId="39" fillId="28" borderId="20" xfId="0" applyFont="1" applyFill="1" applyBorder="1" applyAlignment="1">
      <alignment horizontal="right" vertical="top"/>
    </xf>
    <xf numFmtId="0" fontId="39" fillId="28" borderId="21" xfId="0" applyFont="1" applyFill="1" applyBorder="1" applyAlignment="1">
      <alignment horizontal="right" vertical="top"/>
    </xf>
    <xf numFmtId="0" fontId="40" fillId="0" borderId="0" xfId="0" applyFont="1" applyAlignment="1">
      <alignment horizontal="left"/>
    </xf>
    <xf numFmtId="0" fontId="26" fillId="28" borderId="17" xfId="0" applyFont="1" applyFill="1" applyBorder="1" applyAlignment="1">
      <alignment horizontal="center"/>
    </xf>
    <xf numFmtId="0" fontId="26" fillId="28" borderId="23" xfId="0" applyFont="1" applyFill="1" applyBorder="1" applyAlignment="1">
      <alignment horizontal="center"/>
    </xf>
    <xf numFmtId="40" fontId="41" fillId="27" borderId="18" xfId="44" applyFont="1" applyFill="1" applyBorder="1" applyAlignment="1" applyProtection="1">
      <alignment horizontal="center"/>
    </xf>
    <xf numFmtId="10" fontId="41" fillId="0" borderId="18" xfId="0" applyNumberFormat="1" applyFont="1" applyBorder="1" applyAlignment="1">
      <alignment horizontal="center"/>
    </xf>
    <xf numFmtId="0" fontId="33" fillId="0" borderId="18" xfId="0" applyFont="1" applyBorder="1"/>
    <xf numFmtId="10" fontId="41" fillId="27" borderId="18" xfId="42" applyNumberFormat="1" applyFont="1" applyFill="1" applyBorder="1" applyAlignment="1" applyProtection="1">
      <alignment horizontal="right"/>
    </xf>
    <xf numFmtId="3" fontId="33" fillId="0" borderId="18" xfId="0" applyNumberFormat="1" applyFont="1" applyBorder="1" applyAlignment="1">
      <alignment horizontal="left" indent="1"/>
    </xf>
    <xf numFmtId="10" fontId="42" fillId="27" borderId="18" xfId="42" applyNumberFormat="1" applyFont="1" applyFill="1" applyBorder="1" applyAlignment="1" applyProtection="1">
      <alignment horizontal="center"/>
    </xf>
    <xf numFmtId="0" fontId="33" fillId="0" borderId="22" xfId="0" applyFont="1" applyBorder="1"/>
    <xf numFmtId="0" fontId="26" fillId="0" borderId="22" xfId="0" applyFont="1" applyBorder="1"/>
    <xf numFmtId="0" fontId="26" fillId="28" borderId="24" xfId="0" applyFont="1" applyFill="1" applyBorder="1" applyAlignment="1">
      <alignment horizontal="center"/>
    </xf>
    <xf numFmtId="3" fontId="31" fillId="24" borderId="16" xfId="38" applyNumberFormat="1" applyFont="1" applyFill="1" applyBorder="1" applyAlignment="1">
      <alignment horizontal="center"/>
    </xf>
    <xf numFmtId="3" fontId="31" fillId="24" borderId="17" xfId="38" applyNumberFormat="1" applyFont="1" applyFill="1" applyBorder="1" applyAlignment="1">
      <alignment horizontal="center"/>
    </xf>
    <xf numFmtId="0" fontId="33" fillId="0" borderId="25" xfId="0" applyFont="1" applyBorder="1" applyAlignment="1">
      <alignment horizontal="center"/>
    </xf>
    <xf numFmtId="166" fontId="33" fillId="0" borderId="25" xfId="0" applyNumberFormat="1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166" fontId="33" fillId="0" borderId="26" xfId="0" applyNumberFormat="1" applyFont="1" applyBorder="1" applyAlignment="1">
      <alignment horizontal="center"/>
    </xf>
    <xf numFmtId="0" fontId="26" fillId="28" borderId="27" xfId="0" applyFont="1" applyFill="1" applyBorder="1" applyAlignment="1">
      <alignment horizontal="center"/>
    </xf>
    <xf numFmtId="0" fontId="33" fillId="0" borderId="28" xfId="0" applyFont="1" applyBorder="1" applyAlignment="1">
      <alignment horizontal="center"/>
    </xf>
    <xf numFmtId="0" fontId="33" fillId="0" borderId="29" xfId="0" applyFont="1" applyBorder="1" applyAlignment="1">
      <alignment horizontal="center"/>
    </xf>
    <xf numFmtId="0" fontId="33" fillId="0" borderId="30" xfId="0" applyFont="1" applyBorder="1" applyAlignment="1">
      <alignment horizontal="center"/>
    </xf>
    <xf numFmtId="167" fontId="32" fillId="0" borderId="25" xfId="0" applyNumberFormat="1" applyFont="1" applyBorder="1" applyAlignment="1">
      <alignment horizontal="center"/>
    </xf>
    <xf numFmtId="167" fontId="32" fillId="0" borderId="26" xfId="0" applyNumberFormat="1" applyFont="1" applyBorder="1" applyAlignment="1">
      <alignment horizontal="center"/>
    </xf>
    <xf numFmtId="167" fontId="32" fillId="0" borderId="18" xfId="0" applyNumberFormat="1" applyFont="1" applyBorder="1" applyAlignment="1">
      <alignment horizontal="center"/>
    </xf>
    <xf numFmtId="10" fontId="32" fillId="0" borderId="25" xfId="41" applyNumberFormat="1" applyFont="1" applyBorder="1" applyAlignment="1">
      <alignment horizontal="center"/>
    </xf>
    <xf numFmtId="10" fontId="32" fillId="0" borderId="31" xfId="41" applyNumberFormat="1" applyFont="1" applyBorder="1" applyAlignment="1">
      <alignment horizontal="center"/>
    </xf>
    <xf numFmtId="10" fontId="32" fillId="0" borderId="26" xfId="41" applyNumberFormat="1" applyFont="1" applyBorder="1" applyAlignment="1">
      <alignment horizontal="center"/>
    </xf>
    <xf numFmtId="10" fontId="32" fillId="0" borderId="32" xfId="41" applyNumberFormat="1" applyFont="1" applyBorder="1" applyAlignment="1">
      <alignment horizontal="center"/>
    </xf>
    <xf numFmtId="10" fontId="32" fillId="0" borderId="18" xfId="41" applyNumberFormat="1" applyFont="1" applyBorder="1" applyAlignment="1">
      <alignment horizontal="center"/>
    </xf>
    <xf numFmtId="10" fontId="32" fillId="0" borderId="22" xfId="41" applyNumberFormat="1" applyFont="1" applyBorder="1" applyAlignment="1">
      <alignment horizontal="center"/>
    </xf>
    <xf numFmtId="0" fontId="32" fillId="28" borderId="22" xfId="0" applyFont="1" applyFill="1" applyBorder="1" applyAlignment="1">
      <alignment horizontal="right"/>
    </xf>
    <xf numFmtId="167" fontId="32" fillId="0" borderId="22" xfId="0" applyNumberFormat="1" applyFont="1" applyBorder="1"/>
    <xf numFmtId="0" fontId="32" fillId="28" borderId="18" xfId="0" applyFont="1" applyFill="1" applyBorder="1" applyAlignment="1">
      <alignment horizontal="center"/>
    </xf>
    <xf numFmtId="2" fontId="33" fillId="0" borderId="18" xfId="0" applyNumberFormat="1" applyFont="1" applyBorder="1"/>
    <xf numFmtId="0" fontId="26" fillId="0" borderId="18" xfId="0" applyFont="1" applyBorder="1"/>
    <xf numFmtId="0" fontId="33" fillId="28" borderId="33" xfId="0" applyFont="1" applyFill="1" applyBorder="1" applyAlignment="1">
      <alignment horizontal="right"/>
    </xf>
    <xf numFmtId="0" fontId="26" fillId="28" borderId="34" xfId="0" applyFont="1" applyFill="1" applyBorder="1" applyAlignment="1">
      <alignment horizontal="center"/>
    </xf>
    <xf numFmtId="0" fontId="32" fillId="28" borderId="25" xfId="0" applyFont="1" applyFill="1" applyBorder="1" applyAlignment="1">
      <alignment horizontal="center"/>
    </xf>
    <xf numFmtId="0" fontId="32" fillId="28" borderId="31" xfId="0" applyFont="1" applyFill="1" applyBorder="1" applyAlignment="1">
      <alignment horizontal="right"/>
    </xf>
    <xf numFmtId="40" fontId="41" fillId="27" borderId="25" xfId="44" applyFont="1" applyFill="1" applyBorder="1" applyAlignment="1" applyProtection="1">
      <alignment horizontal="right"/>
    </xf>
    <xf numFmtId="0" fontId="26" fillId="0" borderId="25" xfId="0" applyFont="1" applyBorder="1"/>
    <xf numFmtId="0" fontId="26" fillId="0" borderId="31" xfId="0" applyFont="1" applyBorder="1"/>
    <xf numFmtId="0" fontId="26" fillId="28" borderId="35" xfId="0" applyFont="1" applyFill="1" applyBorder="1" applyAlignment="1">
      <alignment horizontal="center"/>
    </xf>
    <xf numFmtId="0" fontId="32" fillId="28" borderId="26" xfId="0" applyFont="1" applyFill="1" applyBorder="1" applyAlignment="1">
      <alignment horizontal="center"/>
    </xf>
    <xf numFmtId="0" fontId="32" fillId="28" borderId="32" xfId="0" applyFont="1" applyFill="1" applyBorder="1" applyAlignment="1">
      <alignment horizontal="right"/>
    </xf>
    <xf numFmtId="40" fontId="41" fillId="27" borderId="26" xfId="44" applyFont="1" applyFill="1" applyBorder="1" applyAlignment="1" applyProtection="1">
      <alignment horizontal="right"/>
    </xf>
    <xf numFmtId="3" fontId="33" fillId="0" borderId="26" xfId="0" applyNumberFormat="1" applyFont="1" applyBorder="1" applyAlignment="1">
      <alignment horizontal="left" indent="1"/>
    </xf>
    <xf numFmtId="40" fontId="42" fillId="27" borderId="26" xfId="44" applyFont="1" applyFill="1" applyBorder="1" applyAlignment="1" applyProtection="1">
      <alignment horizontal="center"/>
    </xf>
    <xf numFmtId="0" fontId="33" fillId="0" borderId="32" xfId="0" applyFont="1" applyBorder="1"/>
    <xf numFmtId="10" fontId="41" fillId="27" borderId="26" xfId="42" applyNumberFormat="1" applyFont="1" applyFill="1" applyBorder="1" applyAlignment="1" applyProtection="1">
      <alignment horizontal="right"/>
    </xf>
    <xf numFmtId="10" fontId="42" fillId="27" borderId="26" xfId="42" applyNumberFormat="1" applyFont="1" applyFill="1" applyBorder="1" applyAlignment="1" applyProtection="1">
      <alignment horizontal="center"/>
    </xf>
    <xf numFmtId="38" fontId="41" fillId="27" borderId="26" xfId="44" applyNumberFormat="1" applyFont="1" applyFill="1" applyBorder="1" applyAlignment="1" applyProtection="1">
      <alignment horizontal="right"/>
    </xf>
    <xf numFmtId="38" fontId="42" fillId="27" borderId="26" xfId="44" applyNumberFormat="1" applyFont="1" applyFill="1" applyBorder="1" applyAlignment="1" applyProtection="1">
      <alignment horizontal="center"/>
    </xf>
    <xf numFmtId="38" fontId="41" fillId="27" borderId="25" xfId="44" applyNumberFormat="1" applyFont="1" applyFill="1" applyBorder="1" applyAlignment="1" applyProtection="1">
      <alignment horizontal="right"/>
    </xf>
    <xf numFmtId="38" fontId="43" fillId="27" borderId="25" xfId="44" applyNumberFormat="1" applyFont="1" applyFill="1" applyBorder="1" applyAlignment="1" applyProtection="1">
      <alignment horizontal="center"/>
    </xf>
    <xf numFmtId="40" fontId="41" fillId="27" borderId="26" xfId="44" applyFont="1" applyFill="1" applyBorder="1" applyAlignment="1" applyProtection="1">
      <alignment horizontal="center"/>
    </xf>
    <xf numFmtId="0" fontId="33" fillId="0" borderId="26" xfId="0" applyFont="1" applyBorder="1"/>
    <xf numFmtId="38" fontId="41" fillId="27" borderId="26" xfId="44" applyNumberFormat="1" applyFont="1" applyFill="1" applyBorder="1" applyAlignment="1" applyProtection="1">
      <alignment horizontal="center"/>
    </xf>
    <xf numFmtId="0" fontId="26" fillId="0" borderId="32" xfId="0" applyFont="1" applyBorder="1"/>
    <xf numFmtId="0" fontId="26" fillId="0" borderId="26" xfId="0" applyFont="1" applyBorder="1"/>
    <xf numFmtId="0" fontId="33" fillId="0" borderId="26" xfId="0" applyFont="1" applyBorder="1" applyAlignment="1">
      <alignment horizontal="left" indent="1"/>
    </xf>
    <xf numFmtId="0" fontId="33" fillId="28" borderId="36" xfId="0" applyFont="1" applyFill="1" applyBorder="1" applyAlignment="1">
      <alignment horizontal="right"/>
    </xf>
    <xf numFmtId="0" fontId="33" fillId="0" borderId="25" xfId="0" applyFont="1" applyBorder="1"/>
    <xf numFmtId="0" fontId="33" fillId="28" borderId="37" xfId="0" applyFont="1" applyFill="1" applyBorder="1" applyAlignment="1">
      <alignment horizontal="right"/>
    </xf>
    <xf numFmtId="2" fontId="33" fillId="0" borderId="26" xfId="0" applyNumberFormat="1" applyFont="1" applyBorder="1"/>
    <xf numFmtId="167" fontId="32" fillId="0" borderId="31" xfId="0" applyNumberFormat="1" applyFont="1" applyBorder="1"/>
    <xf numFmtId="167" fontId="32" fillId="0" borderId="32" xfId="0" applyNumberFormat="1" applyFont="1" applyBorder="1"/>
    <xf numFmtId="40" fontId="33" fillId="24" borderId="16" xfId="44" applyFont="1" applyFill="1" applyBorder="1" applyProtection="1"/>
    <xf numFmtId="40" fontId="33" fillId="24" borderId="17" xfId="44" applyFont="1" applyFill="1" applyBorder="1" applyProtection="1"/>
    <xf numFmtId="170" fontId="33" fillId="0" borderId="17" xfId="0" applyNumberFormat="1" applyFont="1" applyBorder="1" applyAlignment="1">
      <alignment horizontal="center"/>
    </xf>
    <xf numFmtId="166" fontId="33" fillId="0" borderId="23" xfId="0" applyNumberFormat="1" applyFont="1" applyBorder="1" applyAlignment="1">
      <alignment horizontal="center"/>
    </xf>
    <xf numFmtId="170" fontId="33" fillId="0" borderId="23" xfId="0" applyNumberFormat="1" applyFont="1" applyBorder="1" applyAlignment="1">
      <alignment horizontal="center"/>
    </xf>
    <xf numFmtId="0" fontId="32" fillId="28" borderId="19" xfId="0" applyFont="1" applyFill="1" applyBorder="1" applyAlignment="1">
      <alignment horizontal="center"/>
    </xf>
    <xf numFmtId="0" fontId="32" fillId="0" borderId="23" xfId="0" applyFont="1" applyBorder="1" applyAlignment="1">
      <alignment horizontal="center"/>
    </xf>
    <xf numFmtId="38" fontId="32" fillId="0" borderId="23" xfId="0" applyNumberFormat="1" applyFont="1" applyBorder="1" applyAlignment="1">
      <alignment horizontal="center"/>
    </xf>
    <xf numFmtId="170" fontId="33" fillId="0" borderId="16" xfId="0" applyNumberFormat="1" applyFont="1" applyBorder="1" applyAlignment="1">
      <alignment horizontal="center"/>
    </xf>
    <xf numFmtId="0" fontId="0" fillId="0" borderId="21" xfId="0" applyBorder="1"/>
    <xf numFmtId="0" fontId="0" fillId="27" borderId="0" xfId="0" applyFill="1"/>
    <xf numFmtId="0" fontId="32" fillId="27" borderId="0" xfId="0" applyFont="1" applyFill="1" applyAlignment="1">
      <alignment vertical="center"/>
    </xf>
    <xf numFmtId="0" fontId="39" fillId="27" borderId="0" xfId="0" applyFont="1" applyFill="1" applyAlignment="1">
      <alignment horizontal="right" vertical="top"/>
    </xf>
    <xf numFmtId="168" fontId="25" fillId="0" borderId="0" xfId="0" applyNumberFormat="1" applyFont="1" applyAlignment="1">
      <alignment vertical="center"/>
    </xf>
    <xf numFmtId="0" fontId="44" fillId="27" borderId="0" xfId="0" applyFont="1" applyFill="1" applyAlignment="1">
      <alignment vertical="center"/>
    </xf>
    <xf numFmtId="0" fontId="33" fillId="0" borderId="0" xfId="0" applyFont="1"/>
    <xf numFmtId="0" fontId="32" fillId="28" borderId="31" xfId="0" applyFont="1" applyFill="1" applyBorder="1" applyAlignment="1">
      <alignment horizontal="left"/>
    </xf>
    <xf numFmtId="0" fontId="32" fillId="28" borderId="32" xfId="0" applyFont="1" applyFill="1" applyBorder="1" applyAlignment="1">
      <alignment horizontal="left"/>
    </xf>
    <xf numFmtId="0" fontId="32" fillId="28" borderId="22" xfId="0" applyFont="1" applyFill="1" applyBorder="1" applyAlignment="1">
      <alignment horizontal="left"/>
    </xf>
    <xf numFmtId="0" fontId="32" fillId="28" borderId="34" xfId="0" applyFont="1" applyFill="1" applyBorder="1" applyAlignment="1">
      <alignment horizontal="left"/>
    </xf>
    <xf numFmtId="0" fontId="32" fillId="28" borderId="35" xfId="0" applyFont="1" applyFill="1" applyBorder="1" applyAlignment="1">
      <alignment horizontal="left"/>
    </xf>
    <xf numFmtId="0" fontId="32" fillId="28" borderId="24" xfId="0" applyFont="1" applyFill="1" applyBorder="1" applyAlignment="1">
      <alignment horizontal="left"/>
    </xf>
    <xf numFmtId="0" fontId="0" fillId="0" borderId="40" xfId="0" applyBorder="1"/>
    <xf numFmtId="0" fontId="0" fillId="0" borderId="22" xfId="0" applyBorder="1"/>
    <xf numFmtId="0" fontId="45" fillId="0" borderId="0" xfId="0" applyFont="1"/>
    <xf numFmtId="3" fontId="46" fillId="28" borderId="19" xfId="0" applyNumberFormat="1" applyFont="1" applyFill="1" applyBorder="1" applyAlignment="1">
      <alignment horizontal="center" vertical="center"/>
    </xf>
    <xf numFmtId="0" fontId="46" fillId="0" borderId="18" xfId="0" applyFont="1" applyBorder="1"/>
    <xf numFmtId="0" fontId="46" fillId="0" borderId="0" xfId="0" applyFont="1"/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right" indent="2"/>
    </xf>
    <xf numFmtId="0" fontId="0" fillId="0" borderId="41" xfId="0" applyBorder="1"/>
    <xf numFmtId="0" fontId="31" fillId="0" borderId="25" xfId="0" applyFont="1" applyBorder="1"/>
    <xf numFmtId="4" fontId="33" fillId="0" borderId="0" xfId="0" applyNumberFormat="1" applyFont="1" applyAlignment="1">
      <alignment horizontal="center"/>
    </xf>
    <xf numFmtId="4" fontId="33" fillId="0" borderId="31" xfId="0" applyNumberFormat="1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0" fillId="29" borderId="10" xfId="0" applyFont="1" applyFill="1" applyBorder="1" applyAlignment="1">
      <alignment horizontal="center"/>
    </xf>
    <xf numFmtId="17" fontId="30" fillId="0" borderId="11" xfId="0" applyNumberFormat="1" applyFont="1" applyBorder="1" applyAlignment="1">
      <alignment horizontal="center"/>
    </xf>
    <xf numFmtId="10" fontId="30" fillId="0" borderId="0" xfId="41" applyNumberFormat="1" applyFont="1" applyAlignment="1">
      <alignment horizontal="center"/>
    </xf>
    <xf numFmtId="17" fontId="30" fillId="0" borderId="12" xfId="0" applyNumberFormat="1" applyFont="1" applyBorder="1" applyAlignment="1">
      <alignment horizontal="center"/>
    </xf>
    <xf numFmtId="10" fontId="30" fillId="0" borderId="13" xfId="41" applyNumberFormat="1" applyFont="1" applyBorder="1" applyAlignment="1">
      <alignment horizontal="center"/>
    </xf>
    <xf numFmtId="10" fontId="30" fillId="0" borderId="0" xfId="41" applyNumberFormat="1" applyFont="1" applyBorder="1" applyAlignment="1">
      <alignment horizontal="center"/>
    </xf>
    <xf numFmtId="0" fontId="49" fillId="0" borderId="0" xfId="0" applyFont="1"/>
    <xf numFmtId="3" fontId="51" fillId="28" borderId="19" xfId="0" applyNumberFormat="1" applyFont="1" applyFill="1" applyBorder="1" applyAlignment="1">
      <alignment horizontal="center" vertical="center"/>
    </xf>
    <xf numFmtId="0" fontId="30" fillId="26" borderId="14" xfId="0" applyFont="1" applyFill="1" applyBorder="1" applyAlignment="1">
      <alignment horizontal="left" indent="1"/>
    </xf>
    <xf numFmtId="0" fontId="52" fillId="0" borderId="0" xfId="32" applyFont="1" applyAlignment="1" applyProtection="1">
      <alignment horizontal="center"/>
    </xf>
    <xf numFmtId="0" fontId="45" fillId="0" borderId="0" xfId="0" applyFont="1" applyAlignment="1">
      <alignment horizontal="right"/>
    </xf>
    <xf numFmtId="0" fontId="30" fillId="0" borderId="0" xfId="0" applyFont="1" applyAlignment="1">
      <alignment horizontal="right" vertical="center" indent="2"/>
    </xf>
    <xf numFmtId="0" fontId="50" fillId="0" borderId="18" xfId="0" applyFont="1" applyBorder="1"/>
    <xf numFmtId="0" fontId="56" fillId="28" borderId="44" xfId="0" applyFont="1" applyFill="1" applyBorder="1" applyAlignment="1">
      <alignment horizontal="center" vertical="center"/>
    </xf>
    <xf numFmtId="0" fontId="58" fillId="30" borderId="45" xfId="0" applyFont="1" applyFill="1" applyBorder="1" applyAlignment="1">
      <alignment horizontal="center" vertical="center"/>
    </xf>
    <xf numFmtId="3" fontId="55" fillId="0" borderId="46" xfId="0" applyNumberFormat="1" applyFont="1" applyBorder="1" applyAlignment="1">
      <alignment horizontal="center"/>
    </xf>
    <xf numFmtId="10" fontId="55" fillId="31" borderId="11" xfId="0" applyNumberFormat="1" applyFont="1" applyFill="1" applyBorder="1" applyAlignment="1">
      <alignment horizontal="center" vertical="center"/>
    </xf>
    <xf numFmtId="3" fontId="55" fillId="0" borderId="47" xfId="0" applyNumberFormat="1" applyFont="1" applyBorder="1" applyAlignment="1">
      <alignment horizontal="center"/>
    </xf>
    <xf numFmtId="3" fontId="55" fillId="0" borderId="48" xfId="0" applyNumberFormat="1" applyFont="1" applyBorder="1" applyAlignment="1">
      <alignment horizontal="center"/>
    </xf>
    <xf numFmtId="0" fontId="39" fillId="28" borderId="50" xfId="0" applyFont="1" applyFill="1" applyBorder="1" applyAlignment="1">
      <alignment horizontal="right" vertical="top"/>
    </xf>
    <xf numFmtId="10" fontId="55" fillId="31" borderId="12" xfId="0" applyNumberFormat="1" applyFont="1" applyFill="1" applyBorder="1" applyAlignment="1">
      <alignment horizontal="center" vertical="center"/>
    </xf>
    <xf numFmtId="0" fontId="58" fillId="32" borderId="44" xfId="0" applyFont="1" applyFill="1" applyBorder="1" applyAlignment="1">
      <alignment horizontal="center" vertical="center"/>
    </xf>
    <xf numFmtId="10" fontId="55" fillId="33" borderId="38" xfId="0" applyNumberFormat="1" applyFont="1" applyFill="1" applyBorder="1" applyAlignment="1">
      <alignment horizontal="center" vertical="center"/>
    </xf>
    <xf numFmtId="10" fontId="55" fillId="33" borderId="49" xfId="0" applyNumberFormat="1" applyFont="1" applyFill="1" applyBorder="1" applyAlignment="1">
      <alignment horizontal="center" vertical="center"/>
    </xf>
    <xf numFmtId="0" fontId="55" fillId="34" borderId="43" xfId="0" applyFont="1" applyFill="1" applyBorder="1" applyAlignment="1">
      <alignment horizontal="center"/>
    </xf>
    <xf numFmtId="167" fontId="55" fillId="27" borderId="52" xfId="38" applyNumberFormat="1" applyFont="1" applyFill="1" applyBorder="1" applyAlignment="1">
      <alignment horizontal="center"/>
    </xf>
    <xf numFmtId="167" fontId="55" fillId="27" borderId="53" xfId="38" applyNumberFormat="1" applyFont="1" applyFill="1" applyBorder="1" applyAlignment="1">
      <alignment horizontal="center"/>
    </xf>
    <xf numFmtId="167" fontId="55" fillId="27" borderId="54" xfId="38" applyNumberFormat="1" applyFont="1" applyFill="1" applyBorder="1" applyAlignment="1">
      <alignment horizontal="center"/>
    </xf>
    <xf numFmtId="0" fontId="55" fillId="34" borderId="51" xfId="0" applyFont="1" applyFill="1" applyBorder="1" applyAlignment="1">
      <alignment horizontal="center"/>
    </xf>
    <xf numFmtId="0" fontId="62" fillId="0" borderId="0" xfId="0" applyFont="1"/>
    <xf numFmtId="0" fontId="63" fillId="0" borderId="18" xfId="0" applyFont="1" applyBorder="1"/>
    <xf numFmtId="0" fontId="64" fillId="0" borderId="18" xfId="0" applyFont="1" applyBorder="1"/>
    <xf numFmtId="0" fontId="64" fillId="0" borderId="0" xfId="0" applyFont="1"/>
    <xf numFmtId="0" fontId="60" fillId="27" borderId="0" xfId="38" applyFont="1" applyFill="1"/>
    <xf numFmtId="0" fontId="62" fillId="0" borderId="40" xfId="0" applyFont="1" applyBorder="1"/>
    <xf numFmtId="0" fontId="65" fillId="0" borderId="18" xfId="0" applyFont="1" applyBorder="1"/>
    <xf numFmtId="0" fontId="65" fillId="0" borderId="0" xfId="0" applyFont="1"/>
    <xf numFmtId="0" fontId="64" fillId="0" borderId="0" xfId="0" applyFont="1" applyAlignment="1">
      <alignment horizontal="left" indent="3"/>
    </xf>
    <xf numFmtId="0" fontId="64" fillId="0" borderId="39" xfId="0" applyFont="1" applyBorder="1"/>
    <xf numFmtId="0" fontId="63" fillId="27" borderId="0" xfId="0" applyFont="1" applyFill="1" applyAlignment="1">
      <alignment horizontal="left" vertical="center"/>
    </xf>
    <xf numFmtId="0" fontId="60" fillId="0" borderId="0" xfId="0" applyFont="1"/>
    <xf numFmtId="0" fontId="64" fillId="0" borderId="0" xfId="0" applyFont="1" applyAlignment="1">
      <alignment horizontal="left" vertical="center"/>
    </xf>
    <xf numFmtId="0" fontId="64" fillId="0" borderId="0" xfId="0" applyFont="1" applyAlignment="1">
      <alignment horizontal="center"/>
    </xf>
    <xf numFmtId="0" fontId="6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0" fillId="27" borderId="0" xfId="38" applyFont="1" applyFill="1" applyAlignment="1">
      <alignment horizontal="left" vertical="center"/>
    </xf>
    <xf numFmtId="168" fontId="66" fillId="28" borderId="42" xfId="0" applyNumberFormat="1" applyFont="1" applyFill="1" applyBorder="1" applyAlignment="1">
      <alignment horizontal="center" vertical="center"/>
    </xf>
    <xf numFmtId="169" fontId="67" fillId="28" borderId="42" xfId="0" applyNumberFormat="1" applyFont="1" applyFill="1" applyBorder="1" applyAlignment="1">
      <alignment horizontal="center" vertical="center"/>
    </xf>
    <xf numFmtId="168" fontId="60" fillId="28" borderId="42" xfId="0" applyNumberFormat="1" applyFont="1" applyFill="1" applyBorder="1" applyAlignment="1">
      <alignment horizontal="center" vertical="center"/>
    </xf>
    <xf numFmtId="10" fontId="60" fillId="28" borderId="42" xfId="41" applyNumberFormat="1" applyFont="1" applyFill="1" applyBorder="1" applyAlignment="1">
      <alignment horizontal="center"/>
    </xf>
    <xf numFmtId="0" fontId="68" fillId="0" borderId="0" xfId="0" applyFont="1" applyAlignment="1">
      <alignment horizontal="left" vertical="center"/>
    </xf>
    <xf numFmtId="0" fontId="68" fillId="0" borderId="0" xfId="0" applyFont="1" applyAlignment="1">
      <alignment horizontal="left" vertical="center" indent="1"/>
    </xf>
    <xf numFmtId="0" fontId="69" fillId="0" borderId="0" xfId="0" applyFont="1"/>
    <xf numFmtId="0" fontId="68" fillId="0" borderId="0" xfId="0" applyFont="1"/>
    <xf numFmtId="9" fontId="26" fillId="0" borderId="0" xfId="0" applyNumberFormat="1" applyFont="1"/>
    <xf numFmtId="10" fontId="26" fillId="0" borderId="0" xfId="0" applyNumberFormat="1" applyFont="1"/>
    <xf numFmtId="3" fontId="51" fillId="0" borderId="0" xfId="0" applyNumberFormat="1" applyFont="1" applyAlignment="1">
      <alignment horizontal="center" vertical="center"/>
    </xf>
    <xf numFmtId="171" fontId="26" fillId="0" borderId="0" xfId="0" applyNumberFormat="1" applyFont="1"/>
    <xf numFmtId="167" fontId="63" fillId="28" borderId="42" xfId="0" applyNumberFormat="1" applyFont="1" applyFill="1" applyBorder="1" applyAlignment="1">
      <alignment horizontal="center" vertical="center"/>
    </xf>
    <xf numFmtId="0" fontId="70" fillId="0" borderId="18" xfId="0" applyFont="1" applyBorder="1"/>
    <xf numFmtId="0" fontId="70" fillId="0" borderId="0" xfId="0" applyFont="1"/>
    <xf numFmtId="10" fontId="63" fillId="28" borderId="42" xfId="41" applyNumberFormat="1" applyFont="1" applyFill="1" applyBorder="1" applyAlignment="1">
      <alignment horizontal="center" vertical="center"/>
    </xf>
    <xf numFmtId="3" fontId="63" fillId="28" borderId="42" xfId="0" applyNumberFormat="1" applyFont="1" applyFill="1" applyBorder="1" applyAlignment="1">
      <alignment horizontal="center" vertical="center"/>
    </xf>
    <xf numFmtId="0" fontId="71" fillId="0" borderId="0" xfId="0" applyFont="1"/>
    <xf numFmtId="0" fontId="72" fillId="35" borderId="42" xfId="0" applyFont="1" applyFill="1" applyBorder="1" applyAlignment="1">
      <alignment horizontal="center"/>
    </xf>
    <xf numFmtId="0" fontId="71" fillId="36" borderId="42" xfId="0" applyFont="1" applyFill="1" applyBorder="1" applyAlignment="1">
      <alignment horizontal="center"/>
    </xf>
    <xf numFmtId="164" fontId="71" fillId="36" borderId="42" xfId="55" applyFont="1" applyFill="1" applyBorder="1" applyAlignment="1">
      <alignment horizontal="center"/>
    </xf>
    <xf numFmtId="164" fontId="71" fillId="36" borderId="42" xfId="0" applyNumberFormat="1" applyFont="1" applyFill="1" applyBorder="1" applyAlignment="1">
      <alignment horizontal="center"/>
    </xf>
    <xf numFmtId="0" fontId="53" fillId="0" borderId="0" xfId="0" applyFont="1" applyAlignment="1">
      <alignment horizontal="center"/>
    </xf>
  </cellXfs>
  <cellStyles count="56">
    <cellStyle name="20% - Ênfase1" xfId="1" xr:uid="{00000000-0005-0000-0000-000000000000}"/>
    <cellStyle name="20% - Ênfase2" xfId="2" xr:uid="{00000000-0005-0000-0000-000001000000}"/>
    <cellStyle name="20% - Ênfase3" xfId="3" xr:uid="{00000000-0005-0000-0000-000002000000}"/>
    <cellStyle name="20% - Ênfase4" xfId="4" xr:uid="{00000000-0005-0000-0000-000003000000}"/>
    <cellStyle name="20% - Ênfase5" xfId="5" xr:uid="{00000000-0005-0000-0000-000004000000}"/>
    <cellStyle name="20% - Ênfase6" xfId="6" xr:uid="{00000000-0005-0000-0000-000005000000}"/>
    <cellStyle name="40% - Ênfase1" xfId="7" xr:uid="{00000000-0005-0000-0000-000006000000}"/>
    <cellStyle name="40% - Ênfase2" xfId="8" xr:uid="{00000000-0005-0000-0000-000007000000}"/>
    <cellStyle name="40% - Ênfase3" xfId="9" xr:uid="{00000000-0005-0000-0000-000008000000}"/>
    <cellStyle name="40% - Ênfase4" xfId="10" xr:uid="{00000000-0005-0000-0000-000009000000}"/>
    <cellStyle name="40% - Ênfase5" xfId="11" xr:uid="{00000000-0005-0000-0000-00000A000000}"/>
    <cellStyle name="40% - Ênfase6" xfId="12" xr:uid="{00000000-0005-0000-0000-00000B000000}"/>
    <cellStyle name="60% - Ênfase1" xfId="13" xr:uid="{00000000-0005-0000-0000-00000C000000}"/>
    <cellStyle name="60% - Ênfase2" xfId="14" xr:uid="{00000000-0005-0000-0000-00000D000000}"/>
    <cellStyle name="60% - Ênfase3" xfId="15" xr:uid="{00000000-0005-0000-0000-00000E000000}"/>
    <cellStyle name="60% - Ênfase4" xfId="16" xr:uid="{00000000-0005-0000-0000-00000F000000}"/>
    <cellStyle name="60% - Ênfase5" xfId="17" xr:uid="{00000000-0005-0000-0000-000010000000}"/>
    <cellStyle name="60% - Ênfase6" xfId="18" xr:uid="{00000000-0005-0000-0000-000011000000}"/>
    <cellStyle name="Bom" xfId="19" xr:uid="{00000000-0005-0000-0000-000012000000}"/>
    <cellStyle name="Cálculo" xfId="20" xr:uid="{00000000-0005-0000-0000-000013000000}"/>
    <cellStyle name="Célula de Verificação" xfId="21" xr:uid="{00000000-0005-0000-0000-000014000000}"/>
    <cellStyle name="Célula Vinculada" xfId="22" xr:uid="{00000000-0005-0000-0000-000015000000}"/>
    <cellStyle name="Comma 2" xfId="23" xr:uid="{00000000-0005-0000-0000-000016000000}"/>
    <cellStyle name="Ênfase1" xfId="24" xr:uid="{00000000-0005-0000-0000-000017000000}"/>
    <cellStyle name="Ênfase2" xfId="25" xr:uid="{00000000-0005-0000-0000-000018000000}"/>
    <cellStyle name="Ênfase3" xfId="26" xr:uid="{00000000-0005-0000-0000-000019000000}"/>
    <cellStyle name="Ênfase4" xfId="27" xr:uid="{00000000-0005-0000-0000-00001A000000}"/>
    <cellStyle name="Ênfase5" xfId="28" xr:uid="{00000000-0005-0000-0000-00001B000000}"/>
    <cellStyle name="Ênfase6" xfId="29" xr:uid="{00000000-0005-0000-0000-00001C000000}"/>
    <cellStyle name="Entrada" xfId="30" xr:uid="{00000000-0005-0000-0000-00001D000000}"/>
    <cellStyle name="Euro" xfId="31" xr:uid="{00000000-0005-0000-0000-00001E000000}"/>
    <cellStyle name="Hiperlink" xfId="32" builtinId="8"/>
    <cellStyle name="Hyperlink 2" xfId="33" xr:uid="{00000000-0005-0000-0000-000020000000}"/>
    <cellStyle name="Incorreto" xfId="34" xr:uid="{00000000-0005-0000-0000-000021000000}"/>
    <cellStyle name="Moeda" xfId="55" builtinId="4"/>
    <cellStyle name="Neutra" xfId="35" xr:uid="{00000000-0005-0000-0000-000023000000}"/>
    <cellStyle name="Normal" xfId="0" builtinId="0"/>
    <cellStyle name="Normal 2" xfId="36" xr:uid="{00000000-0005-0000-0000-000025000000}"/>
    <cellStyle name="Normal 2 2" xfId="53" xr:uid="{00000000-0005-0000-0000-000026000000}"/>
    <cellStyle name="Normal 3" xfId="37" xr:uid="{00000000-0005-0000-0000-000027000000}"/>
    <cellStyle name="Normal 4" xfId="54" xr:uid="{00000000-0005-0000-0000-000028000000}"/>
    <cellStyle name="Normal_Simulador de Patrimonio" xfId="38" xr:uid="{00000000-0005-0000-0000-00002A000000}"/>
    <cellStyle name="Nota" xfId="39" xr:uid="{00000000-0005-0000-0000-00002B000000}"/>
    <cellStyle name="Nota 2" xfId="40" xr:uid="{00000000-0005-0000-0000-00002C000000}"/>
    <cellStyle name="Percent 2" xfId="42" xr:uid="{00000000-0005-0000-0000-00002E000000}"/>
    <cellStyle name="Porcentagem" xfId="41" builtinId="5"/>
    <cellStyle name="Saída" xfId="43" xr:uid="{00000000-0005-0000-0000-00002F000000}"/>
    <cellStyle name="Separador de milhares_Simulador de Patrimonio" xfId="44" xr:uid="{00000000-0005-0000-0000-000030000000}"/>
    <cellStyle name="Texto de Aviso" xfId="45" xr:uid="{00000000-0005-0000-0000-000031000000}"/>
    <cellStyle name="Texto Explicativo" xfId="46" xr:uid="{00000000-0005-0000-0000-000032000000}"/>
    <cellStyle name="Título" xfId="47" xr:uid="{00000000-0005-0000-0000-000033000000}"/>
    <cellStyle name="Título 1" xfId="48" xr:uid="{00000000-0005-0000-0000-000034000000}"/>
    <cellStyle name="Título 2" xfId="49" xr:uid="{00000000-0005-0000-0000-000035000000}"/>
    <cellStyle name="Título 3" xfId="50" xr:uid="{00000000-0005-0000-0000-000036000000}"/>
    <cellStyle name="Título 4" xfId="51" xr:uid="{00000000-0005-0000-0000-000037000000}"/>
    <cellStyle name="Título_Simulador de Patrimonio" xfId="52" xr:uid="{00000000-0005-0000-0000-00003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2600"/>
      <color rgb="FFCC990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21505376344606E-3"/>
          <c:y val="0"/>
          <c:w val="0.99139784946236298"/>
          <c:h val="1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PAINEL!$M$4</c:f>
              <c:strCache>
                <c:ptCount val="1"/>
                <c:pt idx="0">
                  <c:v>% Aportes</c:v>
                </c:pt>
              </c:strCache>
            </c:strRef>
          </c:tx>
          <c:spPr>
            <a:solidFill>
              <a:srgbClr val="00B050">
                <a:alpha val="50196"/>
              </a:srgbClr>
            </a:solidFill>
            <a:ln w="25400">
              <a:solidFill>
                <a:schemeClr val="tx1"/>
              </a:solidFill>
            </a:ln>
          </c:spPr>
          <c:invertIfNegative val="0"/>
          <c:val>
            <c:numRef>
              <c:f>PAINEL!$M$5:$M$14</c:f>
              <c:numCache>
                <c:formatCode>0.00%</c:formatCode>
                <c:ptCount val="10"/>
                <c:pt idx="0">
                  <c:v>1.0531902725802313</c:v>
                </c:pt>
                <c:pt idx="1">
                  <c:v>1.0822848361373856</c:v>
                </c:pt>
                <c:pt idx="2">
                  <c:v>1.1009102934356432</c:v>
                </c:pt>
                <c:pt idx="3">
                  <c:v>1.1124982356991651</c:v>
                </c:pt>
                <c:pt idx="4">
                  <c:v>1.1194184720306837</c:v>
                </c:pt>
                <c:pt idx="5">
                  <c:v>1.1234023173936529</c:v>
                </c:pt>
                <c:pt idx="6">
                  <c:v>1.1256278395885793</c:v>
                </c:pt>
                <c:pt idx="7">
                  <c:v>1.126841712502654</c:v>
                </c:pt>
                <c:pt idx="8">
                  <c:v>1.127491401115015</c:v>
                </c:pt>
                <c:pt idx="9">
                  <c:v>1.1278339543318929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8-4075-A2B7-9C31CA849925}"/>
            </c:ext>
          </c:extLst>
        </c:ser>
        <c:ser>
          <c:idx val="0"/>
          <c:order val="1"/>
          <c:tx>
            <c:strRef>
              <c:f>PAINEL!$O$4</c:f>
              <c:strCache>
                <c:ptCount val="1"/>
                <c:pt idx="0">
                  <c:v>Juros %</c:v>
                </c:pt>
              </c:strCache>
            </c:strRef>
          </c:tx>
          <c:spPr>
            <a:solidFill>
              <a:schemeClr val="accent6">
                <a:alpha val="74902"/>
              </a:schemeClr>
            </a:solidFill>
            <a:ln w="25400">
              <a:solidFill>
                <a:schemeClr val="tx1"/>
              </a:solidFill>
            </a:ln>
          </c:spPr>
          <c:invertIfNegative val="0"/>
          <c:cat>
            <c:numRef>
              <c:f>PAINEL!$L$5:$L$14</c:f>
              <c:numCache>
                <c:formatCode>#,##0</c:formatCode>
                <c:ptCount val="1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</c:numCache>
            </c:numRef>
          </c:cat>
          <c:val>
            <c:numRef>
              <c:f>PAINEL!$O$5:$O$14</c:f>
              <c:numCache>
                <c:formatCode>0.00%</c:formatCode>
                <c:ptCount val="10"/>
                <c:pt idx="0">
                  <c:v>-5.3190272580231346E-2</c:v>
                </c:pt>
                <c:pt idx="1">
                  <c:v>-8.2284836137385575E-2</c:v>
                </c:pt>
                <c:pt idx="2">
                  <c:v>-0.10091029343564317</c:v>
                </c:pt>
                <c:pt idx="3">
                  <c:v>-0.11249823569916506</c:v>
                </c:pt>
                <c:pt idx="4">
                  <c:v>-0.11941847203068368</c:v>
                </c:pt>
                <c:pt idx="5">
                  <c:v>-0.12340231739365293</c:v>
                </c:pt>
                <c:pt idx="6">
                  <c:v>-0.12562783958857926</c:v>
                </c:pt>
                <c:pt idx="7">
                  <c:v>-0.12684171250265397</c:v>
                </c:pt>
                <c:pt idx="8">
                  <c:v>-0.127491401115015</c:v>
                </c:pt>
                <c:pt idx="9">
                  <c:v>-0.12783395433189293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D8-4075-A2B7-9C31CA849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94971512"/>
        <c:axId val="2094974424"/>
      </c:barChart>
      <c:catAx>
        <c:axId val="2094971512"/>
        <c:scaling>
          <c:orientation val="maxMin"/>
        </c:scaling>
        <c:delete val="1"/>
        <c:axPos val="l"/>
        <c:majorTickMark val="out"/>
        <c:minorTickMark val="none"/>
        <c:tickLblPos val="nextTo"/>
        <c:crossAx val="2094974424"/>
        <c:crosses val="autoZero"/>
        <c:auto val="1"/>
        <c:lblAlgn val="ctr"/>
        <c:lblOffset val="100"/>
        <c:noMultiLvlLbl val="0"/>
      </c:catAx>
      <c:valAx>
        <c:axId val="2094974424"/>
        <c:scaling>
          <c:orientation val="minMax"/>
          <c:max val="1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crossAx val="2094971512"/>
        <c:crosses val="autoZero"/>
        <c:crossBetween val="between"/>
        <c:maj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0.750000000000002" l="0.70000000000000095" r="0.70000000000000095" t="0.750000000000002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61036481189908E-3"/>
          <c:y val="0"/>
          <c:w val="0.99139784946236298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PAINEL!$M$19</c:f>
              <c:strCache>
                <c:ptCount val="1"/>
                <c:pt idx="0">
                  <c:v>Patrimônio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PAINEL!$M$20:$M$29</c:f>
              <c:numCache>
                <c:formatCode>"R$ "#,##0</c:formatCode>
                <c:ptCount val="10"/>
                <c:pt idx="0">
                  <c:v>215389.17579482516</c:v>
                </c:pt>
                <c:pt idx="1">
                  <c:v>545462.66191827995</c:v>
                </c:pt>
                <c:pt idx="2">
                  <c:v>1214910.6019759814</c:v>
                </c:pt>
                <c:pt idx="3">
                  <c:v>2582720.1071220236</c:v>
                </c:pt>
                <c:pt idx="4">
                  <c:v>5386707.1280748993</c:v>
                </c:pt>
                <c:pt idx="5">
                  <c:v>11143362.807758577</c:v>
                </c:pt>
                <c:pt idx="6">
                  <c:v>22969722.820468228</c:v>
                </c:pt>
                <c:pt idx="7">
                  <c:v>47272689.906152241</c:v>
                </c:pt>
                <c:pt idx="8">
                  <c:v>97221375.451643169</c:v>
                </c:pt>
                <c:pt idx="9">
                  <c:v>199884372.96389383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65-4389-B76A-522573774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94998936"/>
        <c:axId val="2095001944"/>
      </c:barChart>
      <c:catAx>
        <c:axId val="2094998936"/>
        <c:scaling>
          <c:orientation val="maxMin"/>
        </c:scaling>
        <c:delete val="1"/>
        <c:axPos val="l"/>
        <c:majorTickMark val="out"/>
        <c:minorTickMark val="none"/>
        <c:tickLblPos val="nextTo"/>
        <c:crossAx val="2095001944"/>
        <c:crosses val="autoZero"/>
        <c:auto val="1"/>
        <c:lblAlgn val="ctr"/>
        <c:lblOffset val="100"/>
        <c:noMultiLvlLbl val="0"/>
      </c:catAx>
      <c:valAx>
        <c:axId val="2095001944"/>
        <c:scaling>
          <c:orientation val="minMax"/>
        </c:scaling>
        <c:delete val="1"/>
        <c:axPos val="t"/>
        <c:numFmt formatCode="&quot;R$ &quot;#,##0" sourceLinked="1"/>
        <c:majorTickMark val="out"/>
        <c:minorTickMark val="none"/>
        <c:tickLblPos val="nextTo"/>
        <c:crossAx val="20949989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0.750000000000002" l="0.70000000000000095" r="0.70000000000000095" t="0.750000000000002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7199525648295E-2"/>
          <c:y val="8.51176727909011E-2"/>
          <c:w val="0.87735228492584005"/>
          <c:h val="0.720329833770782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'BANCO DE DADOS'!$V$4</c:f>
              <c:strCache>
                <c:ptCount val="1"/>
                <c:pt idx="0">
                  <c:v>Patrimônio</c:v>
                </c:pt>
              </c:strCache>
            </c:strRef>
          </c:tx>
          <c:spPr>
            <a:solidFill>
              <a:schemeClr val="tx2">
                <a:lumMod val="75000"/>
                <a:alpha val="74902"/>
              </a:schemeClr>
            </a:solidFill>
            <a:ln w="25400">
              <a:solidFill>
                <a:schemeClr val="tx1"/>
              </a:solidFill>
            </a:ln>
          </c:spPr>
          <c:invertIfNegative val="0"/>
          <c:dLbls>
            <c:dLbl>
              <c:idx val="17"/>
              <c:layout>
                <c:manualLayout>
                  <c:x val="-1.2206822503569732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6B-4562-9053-95FC96EF468D}"/>
                </c:ext>
              </c:extLst>
            </c:dLbl>
            <c:numFmt formatCode="#,##0,\ \k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 rtl="1">
                  <a:defRPr sz="10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[0]!Data_Anual</c:f>
              <c:numCache>
                <c:formatCode>yyyy</c:formatCode>
                <c:ptCount val="30"/>
                <c:pt idx="0">
                  <c:v>45658</c:v>
                </c:pt>
                <c:pt idx="1">
                  <c:v>46023</c:v>
                </c:pt>
                <c:pt idx="2">
                  <c:v>46388</c:v>
                </c:pt>
                <c:pt idx="3">
                  <c:v>46753</c:v>
                </c:pt>
                <c:pt idx="4">
                  <c:v>47119</c:v>
                </c:pt>
                <c:pt idx="5">
                  <c:v>47484</c:v>
                </c:pt>
                <c:pt idx="6">
                  <c:v>47849</c:v>
                </c:pt>
                <c:pt idx="7">
                  <c:v>48214</c:v>
                </c:pt>
                <c:pt idx="8">
                  <c:v>48580</c:v>
                </c:pt>
                <c:pt idx="9">
                  <c:v>48945</c:v>
                </c:pt>
                <c:pt idx="10">
                  <c:v>49310</c:v>
                </c:pt>
                <c:pt idx="11">
                  <c:v>49675</c:v>
                </c:pt>
                <c:pt idx="12">
                  <c:v>50041</c:v>
                </c:pt>
                <c:pt idx="13">
                  <c:v>50406</c:v>
                </c:pt>
                <c:pt idx="14">
                  <c:v>50771</c:v>
                </c:pt>
                <c:pt idx="15">
                  <c:v>51136</c:v>
                </c:pt>
                <c:pt idx="16">
                  <c:v>51502</c:v>
                </c:pt>
                <c:pt idx="17">
                  <c:v>51867</c:v>
                </c:pt>
                <c:pt idx="18">
                  <c:v>52232</c:v>
                </c:pt>
                <c:pt idx="19">
                  <c:v>52597</c:v>
                </c:pt>
                <c:pt idx="20">
                  <c:v>52963</c:v>
                </c:pt>
                <c:pt idx="21">
                  <c:v>53328</c:v>
                </c:pt>
                <c:pt idx="22">
                  <c:v>53693</c:v>
                </c:pt>
                <c:pt idx="23">
                  <c:v>54058</c:v>
                </c:pt>
                <c:pt idx="24">
                  <c:v>54424</c:v>
                </c:pt>
                <c:pt idx="25">
                  <c:v>54789</c:v>
                </c:pt>
                <c:pt idx="26">
                  <c:v>55154</c:v>
                </c:pt>
                <c:pt idx="27">
                  <c:v>55519</c:v>
                </c:pt>
                <c:pt idx="28">
                  <c:v>55885</c:v>
                </c:pt>
                <c:pt idx="29">
                  <c:v>56250</c:v>
                </c:pt>
              </c:numCache>
            </c:numRef>
          </c:cat>
          <c:val>
            <c:numRef>
              <c:f>[0]!Patrimônio_Anual</c:f>
              <c:numCache>
                <c:formatCode>#,##0.00_);[Red]\(#,##0.00\)</c:formatCode>
                <c:ptCount val="30"/>
                <c:pt idx="0">
                  <c:v>74813.741068905802</c:v>
                </c:pt>
                <c:pt idx="1">
                  <c:v>103159.84959793396</c:v>
                </c:pt>
                <c:pt idx="2">
                  <c:v>135595.05988235518</c:v>
                </c:pt>
                <c:pt idx="3">
                  <c:v>172758.71987728454</c:v>
                </c:pt>
                <c:pt idx="4">
                  <c:v>215389.17579482516</c:v>
                </c:pt>
                <c:pt idx="5">
                  <c:v>264339.11866437434</c:v>
                </c:pt>
                <c:pt idx="6">
                  <c:v>320593.30957649736</c:v>
                </c:pt>
                <c:pt idx="7">
                  <c:v>385289.05230692402</c:v>
                </c:pt>
                <c:pt idx="8">
                  <c:v>459739.83916518401</c:v>
                </c:pt>
                <c:pt idx="9">
                  <c:v>545462.66191827995</c:v>
                </c:pt>
                <c:pt idx="10">
                  <c:v>644209.55587660579</c:v>
                </c:pt>
                <c:pt idx="11">
                  <c:v>758004.03328281816</c:v>
                </c:pt>
                <c:pt idx="12">
                  <c:v>889183.16384616913</c:v>
                </c:pt>
                <c:pt idx="13">
                  <c:v>1040446.1777303937</c:v>
                </c:pt>
                <c:pt idx="14">
                  <c:v>1214910.6019759814</c:v>
                </c:pt>
                <c:pt idx="15">
                  <c:v>1416177.098039683</c:v>
                </c:pt>
                <c:pt idx="16">
                  <c:v>1648404.349124941</c:v>
                </c:pt>
                <c:pt idx="17">
                  <c:v>1916395.5550213403</c:v>
                </c:pt>
                <c:pt idx="18">
                  <c:v>2225698.3336174628</c:v>
                </c:pt>
                <c:pt idx="19">
                  <c:v>2582720.1071220236</c:v>
                </c:pt>
                <c:pt idx="20">
                  <c:v>2994861.373123541</c:v>
                </c:pt>
                <c:pt idx="21">
                  <c:v>3470669.6326389741</c:v>
                </c:pt>
                <c:pt idx="22">
                  <c:v>4020017.1769850943</c:v>
                </c:pt>
                <c:pt idx="23">
                  <c:v>4654306.4315905515</c:v>
                </c:pt>
                <c:pt idx="24">
                  <c:v>5386707.1280748993</c:v>
                </c:pt>
                <c:pt idx="25">
                  <c:v>6232430.2379763611</c:v>
                </c:pt>
                <c:pt idx="26">
                  <c:v>7209044.3661843715</c:v>
                </c:pt>
                <c:pt idx="27">
                  <c:v>8336841.1853315001</c:v>
                </c:pt>
                <c:pt idx="28">
                  <c:v>9639257.5124939121</c:v>
                </c:pt>
                <c:pt idx="29">
                  <c:v>11143362.807758577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F-491C-AEAE-B18E95CA7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94147096"/>
        <c:axId val="2094143608"/>
      </c:barChart>
      <c:dateAx>
        <c:axId val="209414709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94143608"/>
        <c:crosses val="autoZero"/>
        <c:auto val="1"/>
        <c:lblOffset val="100"/>
        <c:baseTimeUnit val="years"/>
      </c:dateAx>
      <c:valAx>
        <c:axId val="2094143608"/>
        <c:scaling>
          <c:orientation val="minMax"/>
        </c:scaling>
        <c:delete val="0"/>
        <c:axPos val="l"/>
        <c:majorGridlines>
          <c:spPr>
            <a:ln w="1270">
              <a:solidFill>
                <a:schemeClr val="bg2">
                  <a:lumMod val="75000"/>
                </a:schemeClr>
              </a:solidFill>
              <a:prstDash val="solid"/>
            </a:ln>
          </c:spPr>
        </c:majorGridlines>
        <c:numFmt formatCode="#,##0,\ \K" sourceLinked="0"/>
        <c:majorTickMark val="out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941470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printSettings>
    <c:headerFooter alignWithMargins="0"/>
    <c:pageMargins b="0.750000000000003" l="0.70000000000000095" r="0.70000000000000095" t="0.750000000000003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'ANEXO DE APOIO'!$I$13" lockText="1" noThreeD="1"/>
</file>

<file path=xl/ctrlProps/ctrlProp8.xml><?xml version="1.0" encoding="utf-8"?>
<formControlPr xmlns="http://schemas.microsoft.com/office/spreadsheetml/2009/9/main" objectType="CheckBox" fmlaLink="'ANEXO DE APOIO'!$I$14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PAINE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g"/><Relationship Id="rId6" Type="http://schemas.openxmlformats.org/officeDocument/2006/relationships/hyperlink" Target="#'Desafio do 1 centavo'!A1"/><Relationship Id="rId5" Type="http://schemas.openxmlformats.org/officeDocument/2006/relationships/hyperlink" Target="#INPUTS!A1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PU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120650</xdr:rowOff>
    </xdr:from>
    <xdr:to>
      <xdr:col>15</xdr:col>
      <xdr:colOff>323507</xdr:colOff>
      <xdr:row>1</xdr:row>
      <xdr:rowOff>181196</xdr:rowOff>
    </xdr:to>
    <xdr:sp macro="[0]!GoTo_Alocacao_Hide_Dados_Historico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00825" y="123825"/>
          <a:ext cx="1343025" cy="247649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000" b="1">
              <a:solidFill>
                <a:sysClr val="windowText" lastClr="000000"/>
              </a:solidFill>
            </a:rPr>
            <a:t>Voltar para Alocação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1070429</xdr:colOff>
      <xdr:row>24</xdr:row>
      <xdr:rowOff>90714</xdr:rowOff>
    </xdr:from>
    <xdr:to>
      <xdr:col>6</xdr:col>
      <xdr:colOff>40821</xdr:colOff>
      <xdr:row>27</xdr:row>
      <xdr:rowOff>49893</xdr:rowOff>
    </xdr:to>
    <xdr:sp macro="" textlink="">
      <xdr:nvSpPr>
        <xdr:cNvPr id="18" name="Retângulo: Cantos Arredondados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022929" y="4762500"/>
          <a:ext cx="3102428" cy="535214"/>
        </a:xfrm>
        <a:prstGeom prst="roundRect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33</xdr:row>
          <xdr:rowOff>0</xdr:rowOff>
        </xdr:from>
        <xdr:to>
          <xdr:col>13</xdr:col>
          <xdr:colOff>107950</xdr:colOff>
          <xdr:row>38</xdr:row>
          <xdr:rowOff>76200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kk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1000" y="581025"/>
          <a:ext cx="276225" cy="266700"/>
        </a:xfrm>
        <a:prstGeom prst="ellipse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indent="0" algn="ctr"/>
          <a:r>
            <a:rPr lang="pt-BR" sz="1200" b="1">
              <a:solidFill>
                <a:srgbClr val="CC9900"/>
              </a:solidFill>
              <a:latin typeface="+mn-lt"/>
              <a:ea typeface="+mn-ea"/>
              <a:cs typeface="+mn-cs"/>
            </a:rPr>
            <a:t>1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09600" y="647700"/>
          <a:ext cx="304800" cy="266700"/>
        </a:xfrm>
        <a:prstGeom prst="ellipse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indent="0" algn="ctr"/>
          <a:r>
            <a:rPr lang="pt-BR" sz="1100" b="1">
              <a:solidFill>
                <a:srgbClr val="CC99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2</xdr:col>
      <xdr:colOff>0</xdr:colOff>
      <xdr:row>10</xdr:row>
      <xdr:rowOff>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09600" y="1104900"/>
          <a:ext cx="304800" cy="266700"/>
        </a:xfrm>
        <a:prstGeom prst="ellipse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indent="0" algn="ctr"/>
          <a:r>
            <a:rPr lang="pt-BR" sz="1100" b="1">
              <a:solidFill>
                <a:srgbClr val="CC99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09600" y="1562100"/>
          <a:ext cx="304800" cy="266700"/>
        </a:xfrm>
        <a:prstGeom prst="ellipse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indent="0" algn="ctr"/>
          <a:r>
            <a:rPr lang="pt-BR" sz="1100" b="1">
              <a:solidFill>
                <a:srgbClr val="CC99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09600" y="1790700"/>
          <a:ext cx="304800" cy="266700"/>
        </a:xfrm>
        <a:prstGeom prst="ellipse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5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09600" y="2171700"/>
          <a:ext cx="304800" cy="266700"/>
        </a:xfrm>
        <a:prstGeom prst="ellipse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6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0</xdr:colOff>
      <xdr:row>16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09600" y="2019300"/>
          <a:ext cx="276225" cy="266700"/>
        </a:xfrm>
        <a:prstGeom prst="ellipse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indent="0" algn="ctr"/>
          <a:r>
            <a:rPr lang="pt-BR" sz="1100" b="1">
              <a:solidFill>
                <a:srgbClr val="CC99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3</xdr:col>
      <xdr:colOff>9492</xdr:colOff>
      <xdr:row>3</xdr:row>
      <xdr:rowOff>0</xdr:rowOff>
    </xdr:from>
    <xdr:to>
      <xdr:col>4</xdr:col>
      <xdr:colOff>104869</xdr:colOff>
      <xdr:row>4</xdr:row>
      <xdr:rowOff>11617</xdr:rowOff>
    </xdr:to>
    <xdr:sp macro="" textlink="'BANCO DE DADOS'!AC26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17168" y="593912"/>
          <a:ext cx="2829613" cy="280558"/>
        </a:xfrm>
        <a:prstGeom prst="roundRect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indent="0" algn="ctr"/>
          <a:fld id="{E3B905AD-6BB2-4E4A-B4C0-FF262892BA27}" type="TxLink">
            <a:rPr lang="pt-BR" sz="1100" b="1">
              <a:solidFill>
                <a:srgbClr val="CC99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Primeiro Aporte</a:t>
          </a:fld>
          <a:endParaRPr lang="pt-BR" sz="1100" b="1">
            <a:solidFill>
              <a:srgbClr val="CC99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9492</xdr:colOff>
      <xdr:row>6</xdr:row>
      <xdr:rowOff>0</xdr:rowOff>
    </xdr:from>
    <xdr:to>
      <xdr:col>4</xdr:col>
      <xdr:colOff>104869</xdr:colOff>
      <xdr:row>7</xdr:row>
      <xdr:rowOff>11617</xdr:rowOff>
    </xdr:to>
    <xdr:sp macro="" textlink="'BANCO DE DADOS'!AC27">
      <xdr:nvSpPr>
        <xdr:cNvPr id="13" name="Rounded 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917168" y="1176618"/>
          <a:ext cx="2829613" cy="280558"/>
        </a:xfrm>
        <a:prstGeom prst="roundRect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indent="0" algn="ctr"/>
          <a:fld id="{CBC83CB2-DEF1-48E0-9E03-D48307B7F4B0}" type="TxLink">
            <a:rPr lang="pt-BR" sz="1100" b="1">
              <a:solidFill>
                <a:srgbClr val="CC99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Aportes (mensal)</a:t>
          </a:fld>
          <a:endParaRPr lang="pt-BR" sz="1100" b="1">
            <a:solidFill>
              <a:srgbClr val="CC99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9492</xdr:colOff>
      <xdr:row>9</xdr:row>
      <xdr:rowOff>0</xdr:rowOff>
    </xdr:from>
    <xdr:to>
      <xdr:col>4</xdr:col>
      <xdr:colOff>104869</xdr:colOff>
      <xdr:row>10</xdr:row>
      <xdr:rowOff>11617</xdr:rowOff>
    </xdr:to>
    <xdr:sp macro="" textlink="'BANCO DE DADOS'!AC28">
      <xdr:nvSpPr>
        <xdr:cNvPr id="14" name="Rounded 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917168" y="1759324"/>
          <a:ext cx="2829613" cy="280558"/>
        </a:xfrm>
        <a:prstGeom prst="roundRect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indent="0" algn="ctr"/>
          <a:fld id="{B9E9E4B4-681F-4CF1-A589-6335B501F8F1}" type="TxLink">
            <a:rPr lang="pt-BR" sz="1100" b="1">
              <a:solidFill>
                <a:srgbClr val="CC99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Retorno Nominal Esperado (ao ano)</a:t>
          </a:fld>
          <a:endParaRPr lang="pt-BR" sz="1100" b="1">
            <a:solidFill>
              <a:srgbClr val="CC99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9492</xdr:colOff>
      <xdr:row>11</xdr:row>
      <xdr:rowOff>156881</xdr:rowOff>
    </xdr:from>
    <xdr:to>
      <xdr:col>4</xdr:col>
      <xdr:colOff>104869</xdr:colOff>
      <xdr:row>13</xdr:row>
      <xdr:rowOff>11616</xdr:rowOff>
    </xdr:to>
    <xdr:sp macro="" textlink="'BANCO DE DADOS'!AC29">
      <xdr:nvSpPr>
        <xdr:cNvPr id="15" name="Rounded 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917168" y="2342028"/>
          <a:ext cx="2829613" cy="280559"/>
        </a:xfrm>
        <a:prstGeom prst="roundRect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indent="0" algn="ctr"/>
          <a:fld id="{5C08CD34-CFA2-41D7-B23B-7063BC574DF2}" type="TxLink">
            <a:rPr lang="pt-BR" sz="1100" b="1">
              <a:solidFill>
                <a:srgbClr val="CC99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Período de Aplicação (em anos)</a:t>
          </a:fld>
          <a:endParaRPr lang="pt-BR" sz="1100" b="1">
            <a:solidFill>
              <a:srgbClr val="CC99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4956</xdr:colOff>
      <xdr:row>14</xdr:row>
      <xdr:rowOff>158750</xdr:rowOff>
    </xdr:from>
    <xdr:to>
      <xdr:col>4</xdr:col>
      <xdr:colOff>100333</xdr:colOff>
      <xdr:row>16</xdr:row>
      <xdr:rowOff>11617</xdr:rowOff>
    </xdr:to>
    <xdr:sp macro="" textlink="'BANCO DE DADOS'!AC30">
      <xdr:nvSpPr>
        <xdr:cNvPr id="16" name="Rounded 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957456" y="2930071"/>
          <a:ext cx="2957413" cy="279225"/>
        </a:xfrm>
        <a:prstGeom prst="roundRect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indent="0" algn="ctr"/>
          <a:fld id="{D8C8E0D9-2ED7-410D-B988-BA5129ADD0FB}" type="TxLink">
            <a:rPr lang="pt-BR" sz="1100" b="1">
              <a:solidFill>
                <a:srgbClr val="CC99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Inflação</a:t>
          </a:fld>
          <a:endParaRPr lang="pt-BR" sz="1100" b="1">
            <a:solidFill>
              <a:srgbClr val="CC99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1116240</xdr:colOff>
      <xdr:row>24</xdr:row>
      <xdr:rowOff>147311</xdr:rowOff>
    </xdr:from>
    <xdr:to>
      <xdr:col>5</xdr:col>
      <xdr:colOff>1143455</xdr:colOff>
      <xdr:row>27</xdr:row>
      <xdr:rowOff>3176</xdr:rowOff>
    </xdr:to>
    <xdr:sp macro="[0]!GoTo_Resultados" textlink="">
      <xdr:nvSpPr>
        <xdr:cNvPr id="33" name="TextBox 3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 bwMode="auto">
        <a:xfrm>
          <a:off x="2068740" y="4819097"/>
          <a:ext cx="3011715" cy="431900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>
          <a:noAutofit/>
        </a:bodyPr>
        <a:lstStyle/>
        <a:p>
          <a:pPr lvl="0" algn="ctr"/>
          <a:r>
            <a:rPr lang="en-US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Calcular</a:t>
          </a:r>
          <a:r>
            <a:rPr lang="en-US" sz="18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Resultado</a:t>
          </a:r>
          <a:endParaRPr lang="en-US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362042</xdr:colOff>
          <xdr:row>41</xdr:row>
          <xdr:rowOff>24947</xdr:rowOff>
        </xdr:from>
        <xdr:to>
          <xdr:col>16</xdr:col>
          <xdr:colOff>407761</xdr:colOff>
          <xdr:row>41</xdr:row>
          <xdr:rowOff>120196</xdr:rowOff>
        </xdr:to>
        <xdr:grpSp>
          <xdr:nvGrpSpPr>
            <xdr:cNvPr id="3" name="Agrupar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pSpPr/>
          </xdr:nvGrpSpPr>
          <xdr:grpSpPr>
            <a:xfrm>
              <a:off x="9991817" y="6844847"/>
              <a:ext cx="45719" cy="95249"/>
              <a:chOff x="7591640" y="5758141"/>
              <a:chExt cx="5400460" cy="805375"/>
            </a:xfrm>
          </xdr:grpSpPr>
          <xdr:sp macro="" textlink="">
            <xdr:nvSpPr>
              <xdr:cNvPr id="2096" name="Check Box 48" hidden="1">
                <a:extLst>
                  <a:ext uri="{63B3BB69-23CF-44E3-9099-C40C66FF867C}">
                    <a14:compatExt spid="_x0000_s2096"/>
                  </a:ext>
                  <a:ext uri="{FF2B5EF4-FFF2-40B4-BE49-F238E27FC236}">
                    <a16:creationId xmlns:a16="http://schemas.microsoft.com/office/drawing/2014/main" id="{00000000-0008-0000-0100-000030080000}"/>
                  </a:ext>
                </a:extLst>
              </xdr:cNvPr>
              <xdr:cNvSpPr/>
            </xdr:nvSpPr>
            <xdr:spPr bwMode="auto">
              <a:xfrm flipV="1">
                <a:off x="7591640" y="6387583"/>
                <a:ext cx="314325" cy="1759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9" name="Check Box 51" hidden="1">
                <a:extLst>
                  <a:ext uri="{63B3BB69-23CF-44E3-9099-C40C66FF867C}">
                    <a14:compatExt spid="_x0000_s2099"/>
                  </a:ext>
                  <a:ext uri="{FF2B5EF4-FFF2-40B4-BE49-F238E27FC236}">
                    <a16:creationId xmlns:a16="http://schemas.microsoft.com/office/drawing/2014/main" id="{00000000-0008-0000-0100-000033080000}"/>
                  </a:ext>
                </a:extLst>
              </xdr:cNvPr>
              <xdr:cNvSpPr/>
            </xdr:nvSpPr>
            <xdr:spPr bwMode="auto">
              <a:xfrm flipV="1">
                <a:off x="12677775" y="5758141"/>
                <a:ext cx="314325" cy="1759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</xdr:col>
      <xdr:colOff>9525</xdr:colOff>
      <xdr:row>18</xdr:row>
      <xdr:rowOff>9525</xdr:rowOff>
    </xdr:from>
    <xdr:to>
      <xdr:col>2</xdr:col>
      <xdr:colOff>9525</xdr:colOff>
      <xdr:row>19</xdr:row>
      <xdr:rowOff>9525</xdr:rowOff>
    </xdr:to>
    <xdr:sp macro="" textlink="">
      <xdr:nvSpPr>
        <xdr:cNvPr id="64" name="Oval 8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523875" y="3057525"/>
          <a:ext cx="276225" cy="266700"/>
        </a:xfrm>
        <a:prstGeom prst="ellipse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indent="0" algn="ctr"/>
          <a:r>
            <a:rPr lang="pt-BR" sz="1100" b="1">
              <a:solidFill>
                <a:srgbClr val="CC99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</a:t>
          </a:r>
        </a:p>
      </xdr:txBody>
    </xdr:sp>
    <xdr:clientData/>
  </xdr:twoCellAnchor>
  <xdr:twoCellAnchor>
    <xdr:from>
      <xdr:col>1</xdr:col>
      <xdr:colOff>9525</xdr:colOff>
      <xdr:row>21</xdr:row>
      <xdr:rowOff>9525</xdr:rowOff>
    </xdr:from>
    <xdr:to>
      <xdr:col>2</xdr:col>
      <xdr:colOff>9525</xdr:colOff>
      <xdr:row>22</xdr:row>
      <xdr:rowOff>9525</xdr:rowOff>
    </xdr:to>
    <xdr:sp macro="" textlink="">
      <xdr:nvSpPr>
        <xdr:cNvPr id="66" name="Oval 8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523875" y="4143375"/>
          <a:ext cx="276225" cy="266700"/>
        </a:xfrm>
        <a:prstGeom prst="ellipse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indent="0" algn="ctr"/>
          <a:r>
            <a:rPr lang="pt-BR" sz="1100" b="1">
              <a:solidFill>
                <a:srgbClr val="CC99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</a:t>
          </a:r>
        </a:p>
      </xdr:txBody>
    </xdr:sp>
    <xdr:clientData/>
  </xdr:twoCellAnchor>
  <xdr:twoCellAnchor>
    <xdr:from>
      <xdr:col>2</xdr:col>
      <xdr:colOff>95250</xdr:colOff>
      <xdr:row>21</xdr:row>
      <xdr:rowOff>9525</xdr:rowOff>
    </xdr:from>
    <xdr:to>
      <xdr:col>4</xdr:col>
      <xdr:colOff>104774</xdr:colOff>
      <xdr:row>22</xdr:row>
      <xdr:rowOff>11206</xdr:rowOff>
    </xdr:to>
    <xdr:sp macro="" textlink="'BANCO DE DADOS'!AC36">
      <xdr:nvSpPr>
        <xdr:cNvPr id="67" name="Rounded Rectangle 28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885825" y="4143375"/>
          <a:ext cx="2857499" cy="268381"/>
        </a:xfrm>
        <a:prstGeom prst="roundRect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indent="0" algn="ctr"/>
          <a:fld id="{1A53BD01-7A50-4651-8D95-3F56CC30C28F}" type="TxLink">
            <a:rPr lang="pt-BR" sz="1100" b="1">
              <a:solidFill>
                <a:srgbClr val="CC99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Incluir Imposto de Renda?</a:t>
          </a:fld>
          <a:endParaRPr lang="pt-BR" sz="1100" b="1">
            <a:solidFill>
              <a:srgbClr val="CC99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152400</xdr:colOff>
      <xdr:row>30</xdr:row>
      <xdr:rowOff>85725</xdr:rowOff>
    </xdr:from>
    <xdr:to>
      <xdr:col>13</xdr:col>
      <xdr:colOff>514350</xdr:colOff>
      <xdr:row>38</xdr:row>
      <xdr:rowOff>171450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924675" y="5934075"/>
          <a:ext cx="1390650" cy="542925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0000" dist="23000" dir="5400000" rotWithShape="0">
            <a:srgbClr val="000000">
              <a:alpha val="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96611</xdr:colOff>
      <xdr:row>18</xdr:row>
      <xdr:rowOff>6803</xdr:rowOff>
    </xdr:from>
    <xdr:to>
      <xdr:col>4</xdr:col>
      <xdr:colOff>106135</xdr:colOff>
      <xdr:row>19</xdr:row>
      <xdr:rowOff>8484</xdr:rowOff>
    </xdr:to>
    <xdr:sp macro="" textlink="'BANCO DE DADOS'!AC36">
      <xdr:nvSpPr>
        <xdr:cNvPr id="12" name="Rounded Rectangle 2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926647" y="3521982"/>
          <a:ext cx="2994024" cy="269288"/>
        </a:xfrm>
        <a:prstGeom prst="roundRect">
          <a:avLst/>
        </a:prstGeom>
        <a:solidFill>
          <a:schemeClr val="accent3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indent="0" algn="ctr"/>
          <a:r>
            <a:rPr lang="pt-BR" sz="1100" b="1">
              <a:solidFill>
                <a:srgbClr val="CC99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Taxa de crescimento dos aportes (ao ano)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845722</xdr:colOff>
      <xdr:row>30</xdr:row>
      <xdr:rowOff>181785</xdr:rowOff>
    </xdr:from>
    <xdr:to>
      <xdr:col>11</xdr:col>
      <xdr:colOff>32264</xdr:colOff>
      <xdr:row>39</xdr:row>
      <xdr:rowOff>0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9190"/>
        <a:stretch/>
      </xdr:blipFill>
      <xdr:spPr>
        <a:xfrm>
          <a:off x="8498095" y="5976471"/>
          <a:ext cx="633345" cy="1476685"/>
        </a:xfrm>
        <a:prstGeom prst="rect">
          <a:avLst/>
        </a:prstGeom>
      </xdr:spPr>
    </xdr:pic>
    <xdr:clientData/>
  </xdr:twoCellAnchor>
  <xdr:twoCellAnchor editAs="oneCell">
    <xdr:from>
      <xdr:col>13</xdr:col>
      <xdr:colOff>401665</xdr:colOff>
      <xdr:row>31</xdr:row>
      <xdr:rowOff>21225</xdr:rowOff>
    </xdr:from>
    <xdr:to>
      <xdr:col>13</xdr:col>
      <xdr:colOff>1027625</xdr:colOff>
      <xdr:row>39</xdr:row>
      <xdr:rowOff>0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9190"/>
        <a:stretch/>
      </xdr:blipFill>
      <xdr:spPr>
        <a:xfrm>
          <a:off x="11454970" y="6005293"/>
          <a:ext cx="625960" cy="1442504"/>
        </a:xfrm>
        <a:prstGeom prst="rect">
          <a:avLst/>
        </a:prstGeom>
      </xdr:spPr>
    </xdr:pic>
    <xdr:clientData/>
  </xdr:twoCellAnchor>
  <xdr:twoCellAnchor editAs="oneCell">
    <xdr:from>
      <xdr:col>8</xdr:col>
      <xdr:colOff>819689</xdr:colOff>
      <xdr:row>31</xdr:row>
      <xdr:rowOff>21225</xdr:rowOff>
    </xdr:from>
    <xdr:to>
      <xdr:col>11</xdr:col>
      <xdr:colOff>714</xdr:colOff>
      <xdr:row>39</xdr:row>
      <xdr:rowOff>0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9190"/>
        <a:stretch/>
      </xdr:blipFill>
      <xdr:spPr>
        <a:xfrm>
          <a:off x="8461214" y="6005293"/>
          <a:ext cx="625960" cy="1442504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4</xdr:row>
      <xdr:rowOff>0</xdr:rowOff>
    </xdr:from>
    <xdr:to>
      <xdr:col>14</xdr:col>
      <xdr:colOff>0</xdr:colOff>
      <xdr:row>13</xdr:row>
      <xdr:rowOff>180975</xdr:rowOff>
    </xdr:to>
    <xdr:graphicFrame macro="">
      <xdr:nvGraphicFramePr>
        <xdr:cNvPr id="10294" name="Chart 13">
          <a:extLst>
            <a:ext uri="{FF2B5EF4-FFF2-40B4-BE49-F238E27FC236}">
              <a16:creationId xmlns:a16="http://schemas.microsoft.com/office/drawing/2014/main" id="{00000000-0008-0000-0200-00003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1190625</xdr:colOff>
      <xdr:row>19</xdr:row>
      <xdr:rowOff>0</xdr:rowOff>
    </xdr:from>
    <xdr:to>
      <xdr:col>15</xdr:col>
      <xdr:colOff>609600</xdr:colOff>
      <xdr:row>29</xdr:row>
      <xdr:rowOff>0</xdr:rowOff>
    </xdr:to>
    <xdr:graphicFrame macro="">
      <xdr:nvGraphicFramePr>
        <xdr:cNvPr id="10295" name="Chart 14">
          <a:extLst>
            <a:ext uri="{FF2B5EF4-FFF2-40B4-BE49-F238E27FC236}">
              <a16:creationId xmlns:a16="http://schemas.microsoft.com/office/drawing/2014/main" id="{00000000-0008-0000-0200-000037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</xdr:row>
      <xdr:rowOff>123825</xdr:rowOff>
    </xdr:from>
    <xdr:to>
      <xdr:col>10</xdr:col>
      <xdr:colOff>0</xdr:colOff>
      <xdr:row>30</xdr:row>
      <xdr:rowOff>0</xdr:rowOff>
    </xdr:to>
    <xdr:graphicFrame macro="">
      <xdr:nvGraphicFramePr>
        <xdr:cNvPr id="10297" name="Chart 17">
          <a:extLst>
            <a:ext uri="{FF2B5EF4-FFF2-40B4-BE49-F238E27FC236}">
              <a16:creationId xmlns:a16="http://schemas.microsoft.com/office/drawing/2014/main" id="{00000000-0008-0000-0200-000039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6</xdr:row>
      <xdr:rowOff>9525</xdr:rowOff>
    </xdr:from>
    <xdr:to>
      <xdr:col>2</xdr:col>
      <xdr:colOff>79426</xdr:colOff>
      <xdr:row>6</xdr:row>
      <xdr:rowOff>9525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 flipV="1">
          <a:off x="390525" y="1323975"/>
          <a:ext cx="2352675" cy="9525"/>
        </a:xfrm>
        <a:prstGeom prst="straightConnector1">
          <a:avLst/>
        </a:prstGeom>
        <a:ln w="19050">
          <a:solidFill>
            <a:schemeClr val="accent1">
              <a:lumMod val="20000"/>
              <a:lumOff val="80000"/>
            </a:schemeClr>
          </a:solidFill>
          <a:headEnd type="oval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8</xdr:row>
      <xdr:rowOff>6350</xdr:rowOff>
    </xdr:from>
    <xdr:to>
      <xdr:col>2</xdr:col>
      <xdr:colOff>79426</xdr:colOff>
      <xdr:row>8</xdr:row>
      <xdr:rowOff>15875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 flipV="1">
          <a:off x="390525" y="1724025"/>
          <a:ext cx="2352675" cy="9525"/>
        </a:xfrm>
        <a:prstGeom prst="straightConnector1">
          <a:avLst/>
        </a:prstGeom>
        <a:ln w="12700">
          <a:solidFill>
            <a:schemeClr val="bg1">
              <a:lumMod val="85000"/>
            </a:schemeClr>
          </a:solidFill>
          <a:headEnd type="oval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10</xdr:row>
      <xdr:rowOff>6350</xdr:rowOff>
    </xdr:from>
    <xdr:to>
      <xdr:col>2</xdr:col>
      <xdr:colOff>79426</xdr:colOff>
      <xdr:row>10</xdr:row>
      <xdr:rowOff>15875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 flipV="1">
          <a:off x="390525" y="2114550"/>
          <a:ext cx="2352675" cy="9525"/>
        </a:xfrm>
        <a:prstGeom prst="straightConnector1">
          <a:avLst/>
        </a:prstGeom>
        <a:ln w="12700">
          <a:solidFill>
            <a:schemeClr val="bg1">
              <a:lumMod val="85000"/>
            </a:schemeClr>
          </a:solidFill>
          <a:headEnd type="oval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638175</xdr:colOff>
      <xdr:row>1</xdr:row>
      <xdr:rowOff>219075</xdr:rowOff>
    </xdr:from>
    <xdr:to>
      <xdr:col>9</xdr:col>
      <xdr:colOff>19050</xdr:colOff>
      <xdr:row>3</xdr:row>
      <xdr:rowOff>114300</xdr:rowOff>
    </xdr:to>
    <xdr:sp macro="" textlink="">
      <xdr:nvSpPr>
        <xdr:cNvPr id="2" name="Retângulo: Cantos Arredondados 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96050" y="333375"/>
          <a:ext cx="1771650" cy="381000"/>
        </a:xfrm>
        <a:prstGeom prst="round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PLANEJAR</a:t>
          </a:r>
        </a:p>
      </xdr:txBody>
    </xdr:sp>
    <xdr:clientData/>
  </xdr:twoCellAnchor>
  <xdr:twoCellAnchor>
    <xdr:from>
      <xdr:col>1</xdr:col>
      <xdr:colOff>19050</xdr:colOff>
      <xdr:row>4</xdr:row>
      <xdr:rowOff>9525</xdr:rowOff>
    </xdr:from>
    <xdr:to>
      <xdr:col>2</xdr:col>
      <xdr:colOff>88951</xdr:colOff>
      <xdr:row>4</xdr:row>
      <xdr:rowOff>9525</xdr:rowOff>
    </xdr:to>
    <xdr:cxnSp macro="">
      <xdr:nvCxnSpPr>
        <xdr:cNvPr id="16" name="Straight Arrow Connector 24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 flipV="1">
          <a:off x="400050" y="866775"/>
          <a:ext cx="2346376" cy="0"/>
        </a:xfrm>
        <a:prstGeom prst="straightConnector1">
          <a:avLst/>
        </a:prstGeom>
        <a:ln w="19050">
          <a:solidFill>
            <a:schemeClr val="accent1">
              <a:lumMod val="20000"/>
              <a:lumOff val="80000"/>
            </a:schemeClr>
          </a:solidFill>
          <a:headEnd type="oval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632114</xdr:colOff>
      <xdr:row>3</xdr:row>
      <xdr:rowOff>233796</xdr:rowOff>
    </xdr:from>
    <xdr:to>
      <xdr:col>9</xdr:col>
      <xdr:colOff>12989</xdr:colOff>
      <xdr:row>5</xdr:row>
      <xdr:rowOff>163657</xdr:rowOff>
    </xdr:to>
    <xdr:sp macro="" textlink="">
      <xdr:nvSpPr>
        <xdr:cNvPr id="10" name="Retângulo: Cantos Arredondados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494319" y="831273"/>
          <a:ext cx="1770784" cy="380134"/>
        </a:xfrm>
        <a:prstGeom prst="roundRect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DESAFIO R$ 0,01</a:t>
          </a:r>
          <a:endParaRPr lang="pt-BR" sz="105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30</xdr:row>
      <xdr:rowOff>179331</xdr:rowOff>
    </xdr:from>
    <xdr:to>
      <xdr:col>5</xdr:col>
      <xdr:colOff>703649</xdr:colOff>
      <xdr:row>39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94331"/>
          <a:ext cx="5886622" cy="1442493"/>
        </a:xfrm>
        <a:prstGeom prst="rect">
          <a:avLst/>
        </a:prstGeom>
      </xdr:spPr>
    </xdr:pic>
    <xdr:clientData/>
  </xdr:twoCellAnchor>
  <xdr:twoCellAnchor editAs="oneCell">
    <xdr:from>
      <xdr:col>5</xdr:col>
      <xdr:colOff>647487</xdr:colOff>
      <xdr:row>30</xdr:row>
      <xdr:rowOff>177125</xdr:rowOff>
    </xdr:from>
    <xdr:to>
      <xdr:col>9</xdr:col>
      <xdr:colOff>102973</xdr:colOff>
      <xdr:row>39</xdr:row>
      <xdr:rowOff>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0401"/>
        <a:stretch/>
      </xdr:blipFill>
      <xdr:spPr>
        <a:xfrm>
          <a:off x="5830460" y="5892125"/>
          <a:ext cx="2922243" cy="1444699"/>
        </a:xfrm>
        <a:prstGeom prst="rect">
          <a:avLst/>
        </a:prstGeom>
      </xdr:spPr>
    </xdr:pic>
    <xdr:clientData/>
  </xdr:twoCellAnchor>
  <xdr:twoCellAnchor editAs="oneCell">
    <xdr:from>
      <xdr:col>9</xdr:col>
      <xdr:colOff>120135</xdr:colOff>
      <xdr:row>31</xdr:row>
      <xdr:rowOff>3126</xdr:rowOff>
    </xdr:from>
    <xdr:to>
      <xdr:col>13</xdr:col>
      <xdr:colOff>617837</xdr:colOff>
      <xdr:row>39</xdr:row>
      <xdr:rowOff>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0401"/>
        <a:stretch/>
      </xdr:blipFill>
      <xdr:spPr>
        <a:xfrm>
          <a:off x="8769865" y="5898329"/>
          <a:ext cx="2908986" cy="1438495"/>
        </a:xfrm>
        <a:prstGeom prst="rect">
          <a:avLst/>
        </a:prstGeom>
      </xdr:spPr>
    </xdr:pic>
    <xdr:clientData/>
  </xdr:twoCellAnchor>
  <xdr:twoCellAnchor editAs="oneCell">
    <xdr:from>
      <xdr:col>13</xdr:col>
      <xdr:colOff>540608</xdr:colOff>
      <xdr:row>30</xdr:row>
      <xdr:rowOff>176291</xdr:rowOff>
    </xdr:from>
    <xdr:to>
      <xdr:col>17</xdr:col>
      <xdr:colOff>0</xdr:colOff>
      <xdr:row>39</xdr:row>
      <xdr:rowOff>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0401"/>
        <a:stretch/>
      </xdr:blipFill>
      <xdr:spPr>
        <a:xfrm>
          <a:off x="11601622" y="5891291"/>
          <a:ext cx="2934729" cy="1445533"/>
        </a:xfrm>
        <a:prstGeom prst="rect">
          <a:avLst/>
        </a:prstGeom>
      </xdr:spPr>
    </xdr:pic>
    <xdr:clientData/>
  </xdr:twoCellAnchor>
  <xdr:twoCellAnchor editAs="oneCell">
    <xdr:from>
      <xdr:col>5</xdr:col>
      <xdr:colOff>118389</xdr:colOff>
      <xdr:row>30</xdr:row>
      <xdr:rowOff>176955</xdr:rowOff>
    </xdr:from>
    <xdr:to>
      <xdr:col>5</xdr:col>
      <xdr:colOff>755134</xdr:colOff>
      <xdr:row>39</xdr:row>
      <xdr:rowOff>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9190"/>
        <a:stretch/>
      </xdr:blipFill>
      <xdr:spPr>
        <a:xfrm>
          <a:off x="5301362" y="5891955"/>
          <a:ext cx="636745" cy="14448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3</xdr:row>
      <xdr:rowOff>171450</xdr:rowOff>
    </xdr:from>
    <xdr:to>
      <xdr:col>7</xdr:col>
      <xdr:colOff>18184</xdr:colOff>
      <xdr:row>5</xdr:row>
      <xdr:rowOff>170584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054350" y="723900"/>
          <a:ext cx="1770784" cy="367434"/>
        </a:xfrm>
        <a:prstGeom prst="roundRect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VOLTAR</a:t>
          </a:r>
          <a:endParaRPr lang="pt-BR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152400</xdr:colOff>
          <xdr:row>25</xdr:row>
          <xdr:rowOff>133350</xdr:rowOff>
        </xdr:from>
        <xdr:to>
          <xdr:col>46</xdr:col>
          <xdr:colOff>469900</xdr:colOff>
          <xdr:row>27</xdr:row>
          <xdr:rowOff>76200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152400</xdr:colOff>
          <xdr:row>29</xdr:row>
          <xdr:rowOff>146050</xdr:rowOff>
        </xdr:from>
        <xdr:to>
          <xdr:col>46</xdr:col>
          <xdr:colOff>469900</xdr:colOff>
          <xdr:row>31</xdr:row>
          <xdr:rowOff>88900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152400</xdr:colOff>
          <xdr:row>33</xdr:row>
          <xdr:rowOff>152400</xdr:rowOff>
        </xdr:from>
        <xdr:to>
          <xdr:col>46</xdr:col>
          <xdr:colOff>469900</xdr:colOff>
          <xdr:row>35</xdr:row>
          <xdr:rowOff>95250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152400</xdr:colOff>
          <xdr:row>36</xdr:row>
          <xdr:rowOff>107950</xdr:rowOff>
        </xdr:from>
        <xdr:to>
          <xdr:col>46</xdr:col>
          <xdr:colOff>469900</xdr:colOff>
          <xdr:row>38</xdr:row>
          <xdr:rowOff>50800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152400</xdr:colOff>
          <xdr:row>40</xdr:row>
          <xdr:rowOff>114300</xdr:rowOff>
        </xdr:from>
        <xdr:to>
          <xdr:col>46</xdr:col>
          <xdr:colOff>469900</xdr:colOff>
          <xdr:row>42</xdr:row>
          <xdr:rowOff>57150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tin.kirsten\Downloads\Planilha%20Financeira%20-%20Otimiza&#231;&#227;o%20de%20Carteir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tin.kirsten\Downloads\HC%20Investimentos%20-%20Planejamento%20Financei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Otimização 1994"/>
      <sheetName val="Otimização 1999"/>
      <sheetName val="Otimização 2006"/>
      <sheetName val="Otimização 2008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ício"/>
      <sheetName val="Dados de Entrada"/>
      <sheetName val="Calc"/>
      <sheetName val="Auxiliar"/>
      <sheetName val="Resultados"/>
      <sheetName val="Calc (2)"/>
      <sheetName val="Nova Simulação"/>
      <sheetName val="Calc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KAT INVESTIENTOS">
      <a:dk1>
        <a:sysClr val="windowText" lastClr="000000"/>
      </a:dk1>
      <a:lt1>
        <a:sysClr val="window" lastClr="FFFFFF"/>
      </a:lt1>
      <a:dk2>
        <a:srgbClr val="A0BD60"/>
      </a:dk2>
      <a:lt2>
        <a:srgbClr val="EEECE1"/>
      </a:lt2>
      <a:accent1>
        <a:srgbClr val="4F6128"/>
      </a:accent1>
      <a:accent2>
        <a:srgbClr val="4F6128"/>
      </a:accent2>
      <a:accent3>
        <a:srgbClr val="4F6128"/>
      </a:accent3>
      <a:accent4>
        <a:srgbClr val="4F6128"/>
      </a:accent4>
      <a:accent5>
        <a:srgbClr val="4F6128"/>
      </a:accent5>
      <a:accent6>
        <a:srgbClr val="4F6128"/>
      </a:accent6>
      <a:hlink>
        <a:srgbClr val="4F6128"/>
      </a:hlink>
      <a:folHlink>
        <a:srgbClr val="4F612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mf.com.br/bmfbovespa/pages/boletim1/bd_manual/indicadoresFinanceiros1.asp" TargetMode="External"/><Relationship Id="rId3" Type="http://schemas.openxmlformats.org/officeDocument/2006/relationships/hyperlink" Target="http://www.portalbrasil.net/poupanca_mensal.htm" TargetMode="External"/><Relationship Id="rId7" Type="http://schemas.openxmlformats.org/officeDocument/2006/relationships/hyperlink" Target="http://www.tesouro.fazenda.gov.br/tesouro_direto/" TargetMode="External"/><Relationship Id="rId2" Type="http://schemas.openxmlformats.org/officeDocument/2006/relationships/hyperlink" Target="http://www.portalbrasil.net/igpm.htm" TargetMode="External"/><Relationship Id="rId1" Type="http://schemas.openxmlformats.org/officeDocument/2006/relationships/hyperlink" Target="http://www.portalbrasil.net/ipca.htm" TargetMode="External"/><Relationship Id="rId6" Type="http://schemas.openxmlformats.org/officeDocument/2006/relationships/hyperlink" Target="http://www.tesouro.fazenda.gov.br/tesouro_direto/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bcb.gov.br/?SERIETEMP" TargetMode="External"/><Relationship Id="rId10" Type="http://schemas.openxmlformats.org/officeDocument/2006/relationships/hyperlink" Target="http://www.bcb.gov.br/?SERIETEMP" TargetMode="External"/><Relationship Id="rId4" Type="http://schemas.openxmlformats.org/officeDocument/2006/relationships/hyperlink" Target="http://www.portalbrasil.net/indices_cdi.htm" TargetMode="External"/><Relationship Id="rId9" Type="http://schemas.openxmlformats.org/officeDocument/2006/relationships/hyperlink" Target="http://www.assetbancoreal.com.br/index_internas.htm?sUrl=https://www128.abnamro.com.br/scripts/comunic_sfi.dll?OPERA=SFI_RENTABILIDADE&amp;GMERC=23&amp;BANCO=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7" Type="http://schemas.openxmlformats.org/officeDocument/2006/relationships/ctrlProp" Target="../ctrlProps/ctrlProp8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theme="0" tint="-4.9989318521683403E-2"/>
  </sheetPr>
  <dimension ref="B2:W199"/>
  <sheetViews>
    <sheetView showGridLines="0" workbookViewId="0">
      <pane xSplit="2" ySplit="4" topLeftCell="C59" activePane="bottomRight" state="frozen"/>
      <selection pane="bottomRight" activeCell="R4" sqref="R4"/>
      <selection pane="bottomLeft" activeCell="C2" sqref="C2"/>
      <selection pane="topRight" activeCell="C2" sqref="C2"/>
    </sheetView>
  </sheetViews>
  <sheetFormatPr defaultColWidth="8.85546875" defaultRowHeight="14.45"/>
  <cols>
    <col min="1" max="1" width="4.42578125" customWidth="1"/>
    <col min="3" max="3" width="6.28515625" bestFit="1" customWidth="1"/>
    <col min="4" max="4" width="6.7109375" bestFit="1" customWidth="1"/>
    <col min="5" max="5" width="10.140625" bestFit="1" customWidth="1"/>
    <col min="6" max="6" width="5.7109375" bestFit="1" customWidth="1"/>
    <col min="7" max="7" width="6.85546875" bestFit="1" customWidth="1"/>
    <col min="8" max="8" width="8.28515625" bestFit="1" customWidth="1"/>
    <col min="10" max="10" width="6.85546875" bestFit="1" customWidth="1"/>
    <col min="11" max="11" width="7" bestFit="1" customWidth="1"/>
    <col min="12" max="12" width="8.42578125" bestFit="1" customWidth="1"/>
    <col min="13" max="13" width="9.7109375" bestFit="1" customWidth="1"/>
    <col min="14" max="14" width="7" bestFit="1" customWidth="1"/>
    <col min="15" max="15" width="8.42578125" bestFit="1" customWidth="1"/>
    <col min="16" max="16" width="9.28515625" bestFit="1" customWidth="1"/>
    <col min="17" max="17" width="11.140625" bestFit="1" customWidth="1"/>
    <col min="18" max="18" width="14.140625" bestFit="1" customWidth="1"/>
    <col min="19" max="19" width="7.42578125" bestFit="1" customWidth="1"/>
    <col min="20" max="23" width="7.28515625" bestFit="1" customWidth="1"/>
    <col min="24" max="24" width="4.42578125" customWidth="1"/>
  </cols>
  <sheetData>
    <row r="2" spans="2:23" ht="18.600000000000001">
      <c r="C2" s="1" t="s">
        <v>0</v>
      </c>
      <c r="F2" s="132" t="s">
        <v>1</v>
      </c>
    </row>
    <row r="3" spans="2:23">
      <c r="B3" s="153" t="s">
        <v>2</v>
      </c>
      <c r="C3" s="152" t="s">
        <v>3</v>
      </c>
      <c r="D3" s="152" t="s">
        <v>3</v>
      </c>
      <c r="E3" s="152" t="s">
        <v>3</v>
      </c>
      <c r="F3" s="152" t="s">
        <v>3</v>
      </c>
      <c r="G3" s="152" t="s">
        <v>3</v>
      </c>
      <c r="H3" s="152" t="s">
        <v>3</v>
      </c>
      <c r="I3" s="152" t="s">
        <v>3</v>
      </c>
      <c r="J3" s="152" t="s">
        <v>3</v>
      </c>
      <c r="K3" s="152" t="s">
        <v>3</v>
      </c>
      <c r="L3" s="152" t="s">
        <v>3</v>
      </c>
      <c r="M3" s="152" t="s">
        <v>3</v>
      </c>
      <c r="N3" s="152" t="s">
        <v>3</v>
      </c>
      <c r="O3" s="152" t="s">
        <v>3</v>
      </c>
      <c r="P3" s="152" t="s">
        <v>3</v>
      </c>
      <c r="Q3" s="152" t="s">
        <v>3</v>
      </c>
      <c r="R3" s="152" t="s">
        <v>3</v>
      </c>
      <c r="S3" s="152" t="s">
        <v>3</v>
      </c>
      <c r="T3" s="152" t="s">
        <v>3</v>
      </c>
      <c r="U3" s="152" t="s">
        <v>3</v>
      </c>
      <c r="V3" s="152" t="s">
        <v>3</v>
      </c>
      <c r="W3" s="152" t="s">
        <v>3</v>
      </c>
    </row>
    <row r="4" spans="2:23" ht="15" thickBot="1">
      <c r="B4" s="143" t="s">
        <v>4</v>
      </c>
      <c r="C4" s="151" t="s">
        <v>5</v>
      </c>
      <c r="D4" s="151" t="s">
        <v>6</v>
      </c>
      <c r="E4" s="151" t="s">
        <v>7</v>
      </c>
      <c r="F4" s="151" t="s">
        <v>8</v>
      </c>
      <c r="G4" s="151" t="s">
        <v>9</v>
      </c>
      <c r="H4" s="151" t="s">
        <v>10</v>
      </c>
      <c r="I4" s="151" t="s">
        <v>11</v>
      </c>
      <c r="J4" s="151" t="s">
        <v>12</v>
      </c>
      <c r="K4" s="151" t="s">
        <v>13</v>
      </c>
      <c r="L4" s="151" t="s">
        <v>14</v>
      </c>
      <c r="M4" s="151" t="s">
        <v>15</v>
      </c>
      <c r="N4" s="151" t="s">
        <v>16</v>
      </c>
      <c r="O4" s="151" t="s">
        <v>17</v>
      </c>
      <c r="P4" s="151" t="s">
        <v>18</v>
      </c>
      <c r="Q4" s="151" t="s">
        <v>19</v>
      </c>
      <c r="R4" s="151" t="s">
        <v>20</v>
      </c>
      <c r="S4" s="151" t="s">
        <v>21</v>
      </c>
      <c r="T4" s="151" t="s">
        <v>22</v>
      </c>
      <c r="U4" s="151" t="s">
        <v>23</v>
      </c>
      <c r="V4" s="151" t="s">
        <v>24</v>
      </c>
      <c r="W4" s="151" t="s">
        <v>25</v>
      </c>
    </row>
    <row r="5" spans="2:23">
      <c r="B5" s="144">
        <v>34516</v>
      </c>
      <c r="C5" s="145">
        <v>6.8400000000000002E-2</v>
      </c>
      <c r="D5" s="145">
        <v>0.4</v>
      </c>
      <c r="E5" s="145">
        <v>5.5513000000000007E-2</v>
      </c>
      <c r="F5" s="145">
        <v>6.6799999999999998E-2</v>
      </c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>
        <v>-2.1276595744680327E-3</v>
      </c>
      <c r="T5" s="145"/>
      <c r="U5" s="145">
        <v>6.4317180616741965E-3</v>
      </c>
      <c r="V5" s="145">
        <v>0.1595</v>
      </c>
      <c r="W5" s="145"/>
    </row>
    <row r="6" spans="2:23">
      <c r="B6" s="144">
        <v>34547</v>
      </c>
      <c r="C6" s="145">
        <v>1.8600000000000002E-2</v>
      </c>
      <c r="D6" s="145">
        <v>7.5600000000000001E-2</v>
      </c>
      <c r="E6" s="145">
        <v>2.6418000000000001E-2</v>
      </c>
      <c r="F6" s="145">
        <v>4.1599999999999998E-2</v>
      </c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>
        <v>-4.4086021505376327E-2</v>
      </c>
      <c r="T6" s="145"/>
      <c r="U6" s="145">
        <v>-5.2124746002296662E-3</v>
      </c>
      <c r="V6" s="145">
        <v>0.26850000000000002</v>
      </c>
      <c r="W6" s="145"/>
    </row>
    <row r="7" spans="2:23">
      <c r="B7" s="144">
        <v>34578</v>
      </c>
      <c r="C7" s="145">
        <v>1.5300000000000001E-2</v>
      </c>
      <c r="D7" s="145">
        <v>1.7500000000000002E-2</v>
      </c>
      <c r="E7" s="145">
        <v>2.9512E-2</v>
      </c>
      <c r="F7" s="145">
        <v>3.85E-2</v>
      </c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>
        <v>-3.6117381489842004E-2</v>
      </c>
      <c r="T7" s="145"/>
      <c r="U7" s="145">
        <v>-1.5219337511190645E-2</v>
      </c>
      <c r="V7" s="145">
        <v>2.8999999999999998E-2</v>
      </c>
      <c r="W7" s="145"/>
    </row>
    <row r="8" spans="2:23">
      <c r="B8" s="144">
        <v>34608</v>
      </c>
      <c r="C8" s="145">
        <v>2.6200000000000001E-2</v>
      </c>
      <c r="D8" s="145">
        <v>1.8200000000000001E-2</v>
      </c>
      <c r="E8" s="145">
        <v>3.0678E-2</v>
      </c>
      <c r="F8" s="145">
        <v>3.6499999999999998E-2</v>
      </c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>
        <v>-3.5335689045936647E-3</v>
      </c>
      <c r="T8" s="145"/>
      <c r="U8" s="145">
        <v>-4.0645161290322696E-2</v>
      </c>
      <c r="V8" s="145">
        <v>-0.12509999999999999</v>
      </c>
      <c r="W8" s="145"/>
    </row>
    <row r="9" spans="2:23">
      <c r="B9" s="144">
        <v>34639</v>
      </c>
      <c r="C9" s="145">
        <v>2.81E-2</v>
      </c>
      <c r="D9" s="145">
        <v>2.8500000000000001E-2</v>
      </c>
      <c r="E9" s="145">
        <v>3.4355999999999998E-2</v>
      </c>
      <c r="F9" s="145">
        <v>4.1100000000000005E-2</v>
      </c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>
        <v>1.1834319526626835E-3</v>
      </c>
      <c r="T9" s="145"/>
      <c r="U9" s="145">
        <v>-4.7119915376480082E-3</v>
      </c>
      <c r="V9" s="145">
        <v>-2.9500000000000002E-2</v>
      </c>
      <c r="W9" s="145"/>
    </row>
    <row r="10" spans="2:23">
      <c r="B10" s="146">
        <v>34669</v>
      </c>
      <c r="C10" s="147">
        <v>1.7100000000000001E-2</v>
      </c>
      <c r="D10" s="147">
        <v>8.3999999999999995E-3</v>
      </c>
      <c r="E10" s="147">
        <v>3.3875000000000002E-2</v>
      </c>
      <c r="F10" s="147">
        <v>3.8399999999999997E-2</v>
      </c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>
        <v>-8.1967213114754189E-3</v>
      </c>
      <c r="T10" s="147"/>
      <c r="U10" s="147">
        <v>1.8260869565217552E-2</v>
      </c>
      <c r="V10" s="147">
        <v>-6.480000000000001E-2</v>
      </c>
      <c r="W10" s="147"/>
    </row>
    <row r="11" spans="2:23">
      <c r="B11" s="144">
        <v>34700</v>
      </c>
      <c r="C11" s="145">
        <v>1.7000000000000001E-2</v>
      </c>
      <c r="D11" s="145">
        <v>9.1999999999999998E-3</v>
      </c>
      <c r="E11" s="145">
        <v>2.6118000000000002E-2</v>
      </c>
      <c r="F11" s="145">
        <v>3.4700000000000002E-2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>
        <v>-1.1848341232227888E-3</v>
      </c>
      <c r="T11" s="145"/>
      <c r="U11" s="145">
        <v>-3.3269961977186235E-2</v>
      </c>
      <c r="V11" s="145">
        <v>-0.1076</v>
      </c>
      <c r="W11" s="145"/>
    </row>
    <row r="12" spans="2:23">
      <c r="B12" s="144">
        <v>34731</v>
      </c>
      <c r="C12" s="145">
        <v>1.0200000000000001E-2</v>
      </c>
      <c r="D12" s="145">
        <v>1.3899999999999999E-2</v>
      </c>
      <c r="E12" s="145">
        <v>2.3623999999999999E-2</v>
      </c>
      <c r="F12" s="145">
        <v>3.2300000000000002E-2</v>
      </c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>
        <v>1.1876484560570111E-2</v>
      </c>
      <c r="T12" s="145"/>
      <c r="U12" s="145">
        <v>9.7249508840864252E-3</v>
      </c>
      <c r="V12" s="145">
        <v>-0.158</v>
      </c>
      <c r="W12" s="145"/>
    </row>
    <row r="13" spans="2:23">
      <c r="B13" s="144">
        <v>34759</v>
      </c>
      <c r="C13" s="145">
        <v>1.55E-2</v>
      </c>
      <c r="D13" s="145">
        <v>1.1200000000000002E-2</v>
      </c>
      <c r="E13" s="145">
        <v>2.8113000000000003E-2</v>
      </c>
      <c r="F13" s="145">
        <v>4.41E-2</v>
      </c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>
        <v>5.6271981242673075E-2</v>
      </c>
      <c r="T13" s="145"/>
      <c r="U13" s="145">
        <v>0.10136585365853645</v>
      </c>
      <c r="V13" s="145">
        <v>-8.9200000000000002E-2</v>
      </c>
      <c r="W13" s="145"/>
    </row>
    <row r="14" spans="2:23">
      <c r="B14" s="144">
        <v>34790</v>
      </c>
      <c r="C14" s="145">
        <v>2.4300000000000002E-2</v>
      </c>
      <c r="D14" s="145">
        <v>2.1000000000000001E-2</v>
      </c>
      <c r="E14" s="145">
        <v>3.984E-2</v>
      </c>
      <c r="F14" s="145">
        <v>4.2199999999999994E-2</v>
      </c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>
        <v>1.2141280353200834E-2</v>
      </c>
      <c r="T14" s="145"/>
      <c r="U14" s="145">
        <v>-8.2427218519817158E-3</v>
      </c>
      <c r="V14" s="145">
        <v>0.2802</v>
      </c>
      <c r="W14" s="145"/>
    </row>
    <row r="15" spans="2:23">
      <c r="B15" s="144">
        <v>34820</v>
      </c>
      <c r="C15" s="145">
        <v>2.6699999999999998E-2</v>
      </c>
      <c r="D15" s="145">
        <v>5.7999999999999996E-3</v>
      </c>
      <c r="E15" s="145">
        <v>3.7633E-2</v>
      </c>
      <c r="F15" s="145">
        <v>4.2699999999999995E-2</v>
      </c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>
        <v>-1.1001100110010764E-3</v>
      </c>
      <c r="T15" s="145"/>
      <c r="U15" s="145">
        <v>-1.5940867396918579E-2</v>
      </c>
      <c r="V15" s="145">
        <v>-2.4399999999999998E-2</v>
      </c>
      <c r="W15" s="145"/>
    </row>
    <row r="16" spans="2:23">
      <c r="B16" s="144">
        <v>34851</v>
      </c>
      <c r="C16" s="148">
        <v>2.2599999999999999E-2</v>
      </c>
      <c r="D16" s="148">
        <v>2.46E-2</v>
      </c>
      <c r="E16" s="148">
        <v>3.4007000000000003E-2</v>
      </c>
      <c r="F16" s="148">
        <v>4.0500000000000001E-2</v>
      </c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>
        <v>1.4332965821389099E-2</v>
      </c>
      <c r="T16" s="148"/>
      <c r="U16" s="148">
        <v>2.2522522522522515E-2</v>
      </c>
      <c r="V16" s="148">
        <v>-3.15E-2</v>
      </c>
      <c r="W16" s="148"/>
    </row>
    <row r="17" spans="2:23">
      <c r="B17" s="144">
        <v>34881</v>
      </c>
      <c r="C17" s="145">
        <v>2.3599999999999999E-2</v>
      </c>
      <c r="D17" s="145">
        <v>1.8200000000000001E-2</v>
      </c>
      <c r="E17" s="145">
        <v>3.5055000000000003E-2</v>
      </c>
      <c r="F17" s="145">
        <v>4.0099999999999997E-2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>
        <v>1.6304347826086918E-2</v>
      </c>
      <c r="T17" s="145"/>
      <c r="U17" s="145">
        <v>1.6799292661362486E-3</v>
      </c>
      <c r="V17" s="145">
        <v>7.5999999999999998E-2</v>
      </c>
      <c r="W17" s="145"/>
    </row>
    <row r="18" spans="2:23">
      <c r="B18" s="144">
        <v>34912</v>
      </c>
      <c r="C18" s="145">
        <v>9.8999999999999991E-3</v>
      </c>
      <c r="D18" s="145">
        <v>2.2000000000000002E-2</v>
      </c>
      <c r="E18" s="145">
        <v>3.1175000000000001E-2</v>
      </c>
      <c r="F18" s="145">
        <v>3.8100000000000002E-2</v>
      </c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>
        <v>1.4973262032085488E-2</v>
      </c>
      <c r="T18" s="145"/>
      <c r="U18" s="145">
        <v>2.0408163265306367E-2</v>
      </c>
      <c r="V18" s="145">
        <v>0.1116</v>
      </c>
      <c r="W18" s="145"/>
    </row>
    <row r="19" spans="2:23">
      <c r="B19" s="144">
        <v>34943</v>
      </c>
      <c r="C19" s="145">
        <v>9.8999999999999991E-3</v>
      </c>
      <c r="D19" s="145">
        <v>-7.0999999999999995E-3</v>
      </c>
      <c r="E19" s="145">
        <v>2.4489999999999998E-2</v>
      </c>
      <c r="F19" s="145">
        <v>3.2500000000000001E-2</v>
      </c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>
        <v>4.2149631190726566E-3</v>
      </c>
      <c r="T19" s="145"/>
      <c r="U19" s="145">
        <v>1.6552560880492395E-2</v>
      </c>
      <c r="V19" s="145">
        <v>8.3400000000000002E-2</v>
      </c>
      <c r="W19" s="145"/>
    </row>
    <row r="20" spans="2:23">
      <c r="B20" s="144">
        <v>34973</v>
      </c>
      <c r="C20" s="145">
        <v>1.41E-2</v>
      </c>
      <c r="D20" s="145">
        <v>5.1999999999999998E-3</v>
      </c>
      <c r="E20" s="145">
        <v>2.1623E-2</v>
      </c>
      <c r="F20" s="145">
        <v>3.0600000000000002E-2</v>
      </c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>
        <v>3.6530633545559521E-3</v>
      </c>
      <c r="T20" s="145"/>
      <c r="U20" s="145">
        <v>7.718696397941649E-3</v>
      </c>
      <c r="V20" s="145">
        <v>-0.11599999999999999</v>
      </c>
      <c r="W20" s="145"/>
    </row>
    <row r="21" spans="2:23">
      <c r="B21" s="144">
        <v>35004</v>
      </c>
      <c r="C21" s="145">
        <v>1.47E-2</v>
      </c>
      <c r="D21" s="145">
        <v>1.2E-2</v>
      </c>
      <c r="E21" s="145">
        <v>1.9459000000000001E-2</v>
      </c>
      <c r="F21" s="145">
        <v>2.8399999999999998E-2</v>
      </c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>
        <v>3.3229491173416559E-3</v>
      </c>
      <c r="T21" s="145"/>
      <c r="U21" s="145">
        <v>2.3017902813299296E-2</v>
      </c>
      <c r="V21" s="145">
        <v>6.0499999999999998E-2</v>
      </c>
      <c r="W21" s="145"/>
    </row>
    <row r="22" spans="2:23">
      <c r="B22" s="146">
        <v>35034</v>
      </c>
      <c r="C22" s="147">
        <v>1.5600000000000001E-2</v>
      </c>
      <c r="D22" s="147">
        <v>7.0999999999999995E-3</v>
      </c>
      <c r="E22" s="147">
        <v>1.8467000000000001E-2</v>
      </c>
      <c r="F22" s="147">
        <v>2.7300000000000001E-2</v>
      </c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>
        <v>6.2073246430789375E-3</v>
      </c>
      <c r="T22" s="147"/>
      <c r="U22" s="147">
        <v>1.1666666666666714E-2</v>
      </c>
      <c r="V22" s="147">
        <v>-1.8100000000000002E-2</v>
      </c>
      <c r="W22" s="147"/>
    </row>
    <row r="23" spans="2:23">
      <c r="B23" s="144">
        <v>35065</v>
      </c>
      <c r="C23" s="145">
        <v>1.34E-2</v>
      </c>
      <c r="D23" s="145">
        <v>1.7299999999999999E-2</v>
      </c>
      <c r="E23" s="145">
        <v>1.7589E-2</v>
      </c>
      <c r="F23" s="145">
        <v>2.5600000000000001E-2</v>
      </c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>
        <v>6.2724935732647591E-3</v>
      </c>
      <c r="T23" s="145"/>
      <c r="U23" s="145">
        <v>4.3549712407559449E-2</v>
      </c>
      <c r="V23" s="145">
        <v>0.19829999999999998</v>
      </c>
      <c r="W23" s="145"/>
    </row>
    <row r="24" spans="2:23">
      <c r="B24" s="144">
        <v>35096</v>
      </c>
      <c r="C24" s="145">
        <v>1.03E-2</v>
      </c>
      <c r="D24" s="145">
        <v>9.7000000000000003E-3</v>
      </c>
      <c r="E24" s="145">
        <v>1.4673E-2</v>
      </c>
      <c r="F24" s="145">
        <v>2.3099999999999999E-2</v>
      </c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>
        <v>6.0296371997956566E-3</v>
      </c>
      <c r="T24" s="145"/>
      <c r="U24" s="145">
        <v>-2.0979020979020935E-2</v>
      </c>
      <c r="V24" s="145">
        <v>-3.7599999999999995E-2</v>
      </c>
      <c r="W24" s="145"/>
    </row>
    <row r="25" spans="2:23">
      <c r="B25" s="144">
        <v>35125</v>
      </c>
      <c r="C25" s="145">
        <v>3.4999999999999996E-3</v>
      </c>
      <c r="D25" s="145">
        <v>4.0000000000000001E-3</v>
      </c>
      <c r="E25" s="145">
        <v>1.3180000000000001E-2</v>
      </c>
      <c r="F25" s="145">
        <v>2.2000000000000002E-2</v>
      </c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>
        <v>3.8613961995732637E-3</v>
      </c>
      <c r="T25" s="145"/>
      <c r="U25" s="145">
        <v>2.373417721518889E-3</v>
      </c>
      <c r="V25" s="145">
        <v>-5.0000000000000001E-4</v>
      </c>
      <c r="W25" s="145"/>
    </row>
    <row r="26" spans="2:23">
      <c r="B26" s="144">
        <v>35156</v>
      </c>
      <c r="C26" s="145">
        <v>1.26E-2</v>
      </c>
      <c r="D26" s="145">
        <v>3.2000000000000002E-3</v>
      </c>
      <c r="E26" s="145">
        <v>1.1629E-2</v>
      </c>
      <c r="F26" s="145">
        <v>2.0299999999999999E-2</v>
      </c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>
        <v>4.4525399716657255E-3</v>
      </c>
      <c r="T26" s="145"/>
      <c r="U26" s="145">
        <v>-2.3828435266083359E-3</v>
      </c>
      <c r="V26" s="145">
        <v>4.2199999999999994E-2</v>
      </c>
      <c r="W26" s="145"/>
    </row>
    <row r="27" spans="2:23">
      <c r="B27" s="144">
        <v>35186</v>
      </c>
      <c r="C27" s="145">
        <v>1.2199999999999999E-2</v>
      </c>
      <c r="D27" s="145">
        <v>1.55E-2</v>
      </c>
      <c r="E27" s="145">
        <v>1.0917E-2</v>
      </c>
      <c r="F27" s="145">
        <v>0.02</v>
      </c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>
        <v>5.9445843828713762E-3</v>
      </c>
      <c r="T27" s="145"/>
      <c r="U27" s="145">
        <v>0</v>
      </c>
      <c r="V27" s="145">
        <v>0.1091</v>
      </c>
      <c r="W27" s="145"/>
    </row>
    <row r="28" spans="2:23">
      <c r="B28" s="144">
        <v>35217</v>
      </c>
      <c r="C28" s="148">
        <v>1.1899999999999999E-2</v>
      </c>
      <c r="D28" s="148">
        <v>1.0200000000000001E-2</v>
      </c>
      <c r="E28" s="148">
        <v>1.1129E-2</v>
      </c>
      <c r="F28" s="148">
        <v>1.9400000000000001E-2</v>
      </c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>
        <v>5.507710795113141E-3</v>
      </c>
      <c r="T28" s="148"/>
      <c r="U28" s="148">
        <v>-2.3015873015872934E-2</v>
      </c>
      <c r="V28" s="148">
        <v>5.5099999999999996E-2</v>
      </c>
      <c r="W28" s="148"/>
    </row>
    <row r="29" spans="2:23">
      <c r="B29" s="144">
        <v>35247</v>
      </c>
      <c r="C29" s="145">
        <v>1.11E-2</v>
      </c>
      <c r="D29" s="145">
        <v>1.3500000000000002E-2</v>
      </c>
      <c r="E29" s="145">
        <v>1.0880000000000001E-2</v>
      </c>
      <c r="F29" s="145">
        <v>1.9099999999999999E-2</v>
      </c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>
        <v>9.8595757394681627E-3</v>
      </c>
      <c r="T29" s="145"/>
      <c r="U29" s="145">
        <v>1.6976556184316927E-2</v>
      </c>
      <c r="V29" s="145">
        <v>1.3100000000000001E-2</v>
      </c>
      <c r="W29" s="145"/>
    </row>
    <row r="30" spans="2:23">
      <c r="B30" s="144">
        <v>35278</v>
      </c>
      <c r="C30" s="145">
        <v>4.4000000000000003E-3</v>
      </c>
      <c r="D30" s="145">
        <v>2.8000000000000004E-3</v>
      </c>
      <c r="E30" s="145">
        <v>1.1306E-2</v>
      </c>
      <c r="F30" s="145">
        <v>1.95E-2</v>
      </c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>
        <v>5.9376546264224839E-3</v>
      </c>
      <c r="T30" s="145"/>
      <c r="U30" s="145">
        <v>9.6337579617835623E-3</v>
      </c>
      <c r="V30" s="145">
        <v>2.2200000000000001E-2</v>
      </c>
      <c r="W30" s="145"/>
    </row>
    <row r="31" spans="2:23">
      <c r="B31" s="144">
        <v>35309</v>
      </c>
      <c r="C31" s="145">
        <v>1.5E-3</v>
      </c>
      <c r="D31" s="145">
        <v>1E-3</v>
      </c>
      <c r="E31" s="145">
        <v>1.1653E-2</v>
      </c>
      <c r="F31" s="145">
        <v>1.8799999999999997E-2</v>
      </c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>
        <v>4.9207755142208764E-3</v>
      </c>
      <c r="T31" s="145"/>
      <c r="U31" s="145">
        <v>-1.1895321173671536E-2</v>
      </c>
      <c r="V31" s="145">
        <v>2.9900000000000003E-2</v>
      </c>
      <c r="W31" s="145"/>
    </row>
    <row r="32" spans="2:23">
      <c r="B32" s="144">
        <v>35339</v>
      </c>
      <c r="C32" s="145">
        <v>3.0000000000000001E-3</v>
      </c>
      <c r="D32" s="145">
        <v>1.9E-3</v>
      </c>
      <c r="E32" s="145">
        <v>1.2456E-2</v>
      </c>
      <c r="F32" s="145">
        <v>1.8600000000000002E-2</v>
      </c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>
        <v>6.5615512682402066E-3</v>
      </c>
      <c r="T32" s="145"/>
      <c r="U32" s="145">
        <v>8.9013632718524249E-3</v>
      </c>
      <c r="V32" s="145">
        <v>1.3300000000000001E-2</v>
      </c>
      <c r="W32" s="145"/>
    </row>
    <row r="33" spans="2:23">
      <c r="B33" s="144">
        <v>35370</v>
      </c>
      <c r="C33" s="145">
        <v>3.2000000000000002E-3</v>
      </c>
      <c r="D33" s="145">
        <v>2E-3</v>
      </c>
      <c r="E33" s="145">
        <v>1.3186999999999999E-2</v>
      </c>
      <c r="F33" s="145">
        <v>1.7899999999999999E-2</v>
      </c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>
        <v>4.863340142009509E-3</v>
      </c>
      <c r="T33" s="145"/>
      <c r="U33" s="145">
        <v>-6.9322709163347485E-3</v>
      </c>
      <c r="V33" s="145">
        <v>2.0299999999999999E-2</v>
      </c>
      <c r="W33" s="145"/>
    </row>
    <row r="34" spans="2:23">
      <c r="B34" s="146">
        <v>35400</v>
      </c>
      <c r="C34" s="147">
        <v>4.6999999999999993E-3</v>
      </c>
      <c r="D34" s="147">
        <v>7.3000000000000001E-3</v>
      </c>
      <c r="E34" s="147">
        <v>1.3761000000000001E-2</v>
      </c>
      <c r="F34" s="147">
        <v>1.7899999999999999E-2</v>
      </c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>
        <v>6.0987415295257197E-3</v>
      </c>
      <c r="T34" s="147"/>
      <c r="U34" s="147">
        <v>1.8548387096772867E-3</v>
      </c>
      <c r="V34" s="147">
        <v>5.5999999999999994E-2</v>
      </c>
      <c r="W34" s="147"/>
    </row>
    <row r="35" spans="2:23">
      <c r="B35" s="144">
        <v>35431</v>
      </c>
      <c r="C35" s="145">
        <v>1.18E-2</v>
      </c>
      <c r="D35" s="145">
        <v>1.77E-2</v>
      </c>
      <c r="E35" s="145">
        <v>1.2477E-2</v>
      </c>
      <c r="F35" s="145">
        <v>1.7399999999999999E-2</v>
      </c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>
        <v>6.5409772989610815E-3</v>
      </c>
      <c r="T35" s="145"/>
      <c r="U35" s="145">
        <v>-5.3061224489795999E-2</v>
      </c>
      <c r="V35" s="145">
        <v>0.1313</v>
      </c>
      <c r="W35" s="145"/>
    </row>
    <row r="36" spans="2:23">
      <c r="B36" s="144">
        <v>35462</v>
      </c>
      <c r="C36" s="145">
        <v>5.0000000000000001E-3</v>
      </c>
      <c r="D36" s="145">
        <v>4.3E-3</v>
      </c>
      <c r="E36" s="145">
        <v>1.1649E-2</v>
      </c>
      <c r="F36" s="145">
        <v>1.66E-2</v>
      </c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>
        <v>5.3547523427039945E-3</v>
      </c>
      <c r="T36" s="145"/>
      <c r="U36" s="145">
        <v>5.0985432733504865E-2</v>
      </c>
      <c r="V36" s="145">
        <v>0.1084</v>
      </c>
      <c r="W36" s="145"/>
    </row>
    <row r="37" spans="2:23">
      <c r="B37" s="144">
        <v>35490</v>
      </c>
      <c r="C37" s="145">
        <v>5.1000000000000004E-3</v>
      </c>
      <c r="D37" s="145">
        <v>1.15E-2</v>
      </c>
      <c r="E37" s="145">
        <v>1.1348E-2</v>
      </c>
      <c r="F37" s="145">
        <v>1.6200000000000003E-2</v>
      </c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>
        <v>9.5156532495956903E-3</v>
      </c>
      <c r="T37" s="145"/>
      <c r="U37" s="145">
        <v>-3.0794165316045286E-2</v>
      </c>
      <c r="V37" s="145">
        <v>2.4399999999999998E-2</v>
      </c>
      <c r="W37" s="145"/>
    </row>
    <row r="38" spans="2:23">
      <c r="B38" s="144">
        <v>35521</v>
      </c>
      <c r="C38" s="145">
        <v>8.8000000000000005E-3</v>
      </c>
      <c r="D38" s="145">
        <v>6.8000000000000005E-3</v>
      </c>
      <c r="E38" s="145">
        <v>1.1242E-2</v>
      </c>
      <c r="F38" s="145">
        <v>1.66E-2</v>
      </c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>
        <v>4.2488905674631372E-3</v>
      </c>
      <c r="T38" s="145"/>
      <c r="U38" s="145">
        <v>-2.5523012552301272E-2</v>
      </c>
      <c r="V38" s="145">
        <v>0.10369999999999999</v>
      </c>
      <c r="W38" s="145"/>
    </row>
    <row r="39" spans="2:23">
      <c r="B39" s="144">
        <v>35551</v>
      </c>
      <c r="C39" s="145">
        <v>4.0999999999999995E-3</v>
      </c>
      <c r="D39" s="145">
        <v>2.0999999999999999E-3</v>
      </c>
      <c r="E39" s="145">
        <v>1.1386E-2</v>
      </c>
      <c r="F39" s="145">
        <v>1.5800000000000002E-2</v>
      </c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>
        <v>9.2087953392219202E-3</v>
      </c>
      <c r="T39" s="145"/>
      <c r="U39" s="145">
        <v>3.0042918454935563E-2</v>
      </c>
      <c r="V39" s="145">
        <v>0.13639999999999999</v>
      </c>
      <c r="W39" s="145"/>
    </row>
    <row r="40" spans="2:23">
      <c r="B40" s="144">
        <v>35582</v>
      </c>
      <c r="C40" s="148">
        <v>5.4000000000000003E-3</v>
      </c>
      <c r="D40" s="148">
        <v>7.4000000000000003E-3</v>
      </c>
      <c r="E40" s="148">
        <v>1.1568E-2</v>
      </c>
      <c r="F40" s="148">
        <v>1.5900000000000001E-2</v>
      </c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>
        <v>5.8862001308044309E-3</v>
      </c>
      <c r="T40" s="148"/>
      <c r="U40" s="148">
        <v>-1.6806722689075682E-2</v>
      </c>
      <c r="V40" s="148">
        <v>0.10769999999999999</v>
      </c>
      <c r="W40" s="148"/>
    </row>
    <row r="41" spans="2:23">
      <c r="B41" s="144">
        <v>35612</v>
      </c>
      <c r="C41" s="145">
        <v>2.2000000000000001E-3</v>
      </c>
      <c r="D41" s="145">
        <v>8.9999999999999998E-4</v>
      </c>
      <c r="E41" s="145">
        <v>1.1613E-2</v>
      </c>
      <c r="F41" s="145">
        <v>1.61E-2</v>
      </c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>
        <v>6.0380863910820537E-3</v>
      </c>
      <c r="T41" s="145"/>
      <c r="U41" s="145">
        <v>-4.9235993208828543E-2</v>
      </c>
      <c r="V41" s="145">
        <v>2.4199999999999999E-2</v>
      </c>
      <c r="W41" s="145"/>
    </row>
    <row r="42" spans="2:23">
      <c r="B42" s="144">
        <v>35643</v>
      </c>
      <c r="C42" s="145">
        <v>-2.0000000000000001E-4</v>
      </c>
      <c r="D42" s="145">
        <v>8.9999999999999998E-4</v>
      </c>
      <c r="E42" s="145">
        <v>1.1301E-2</v>
      </c>
      <c r="F42" s="145">
        <v>1.5800000000000002E-2</v>
      </c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>
        <v>8.12482688579097E-3</v>
      </c>
      <c r="T42" s="145"/>
      <c r="U42" s="145">
        <v>-4.3859649122807154E-3</v>
      </c>
      <c r="V42" s="145">
        <v>-0.17579999999999998</v>
      </c>
      <c r="W42" s="145"/>
    </row>
    <row r="43" spans="2:23">
      <c r="B43" s="144">
        <v>35674</v>
      </c>
      <c r="C43" s="145">
        <v>5.9999999999999995E-4</v>
      </c>
      <c r="D43" s="145">
        <v>4.7999999999999996E-3</v>
      </c>
      <c r="E43" s="145">
        <v>1.1506000000000001E-2</v>
      </c>
      <c r="F43" s="145">
        <v>1.5800000000000002E-2</v>
      </c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>
        <v>3.4788977387165687E-3</v>
      </c>
      <c r="T43" s="145"/>
      <c r="U43" s="145">
        <v>2.590853764562695E-2</v>
      </c>
      <c r="V43" s="145">
        <v>0.1119</v>
      </c>
      <c r="W43" s="145"/>
    </row>
    <row r="44" spans="2:23">
      <c r="B44" s="144">
        <v>35704</v>
      </c>
      <c r="C44" s="145">
        <v>2.3E-3</v>
      </c>
      <c r="D44" s="145">
        <v>3.7000000000000002E-3</v>
      </c>
      <c r="E44" s="145">
        <v>1.1586000000000001E-2</v>
      </c>
      <c r="F44" s="145">
        <v>1.6799999999999999E-2</v>
      </c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>
        <v>6.0213484171152132E-3</v>
      </c>
      <c r="T44" s="145"/>
      <c r="U44" s="145">
        <v>-4.1631265930331396E-2</v>
      </c>
      <c r="V44" s="145">
        <v>-0.2382</v>
      </c>
      <c r="W44" s="145"/>
    </row>
    <row r="45" spans="2:23">
      <c r="B45" s="144">
        <v>35735</v>
      </c>
      <c r="C45" s="145">
        <v>1.7000000000000001E-3</v>
      </c>
      <c r="D45" s="145">
        <v>6.4000000000000003E-3</v>
      </c>
      <c r="E45" s="145">
        <v>2.0411000000000002E-2</v>
      </c>
      <c r="F45" s="145">
        <v>2.98E-2</v>
      </c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>
        <v>5.8951569018683703E-3</v>
      </c>
      <c r="T45" s="145"/>
      <c r="U45" s="145">
        <v>-5.3097345132743445E-2</v>
      </c>
      <c r="V45" s="145">
        <v>4.5400000000000003E-2</v>
      </c>
      <c r="W45" s="145"/>
    </row>
    <row r="46" spans="2:23">
      <c r="B46" s="146">
        <v>35765</v>
      </c>
      <c r="C46" s="147">
        <v>4.3E-3</v>
      </c>
      <c r="D46" s="147">
        <v>8.3999999999999995E-3</v>
      </c>
      <c r="E46" s="147">
        <v>1.8149999999999999E-2</v>
      </c>
      <c r="F46" s="147">
        <v>2.9100000000000001E-2</v>
      </c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>
        <v>6.3114236768551102E-3</v>
      </c>
      <c r="T46" s="147"/>
      <c r="U46" s="147">
        <v>-6.0861423220973654E-3</v>
      </c>
      <c r="V46" s="147">
        <v>8.5299999999999987E-2</v>
      </c>
      <c r="W46" s="147"/>
    </row>
    <row r="47" spans="2:23">
      <c r="B47" s="144">
        <v>35796</v>
      </c>
      <c r="C47" s="145">
        <v>7.0999999999999995E-3</v>
      </c>
      <c r="D47" s="145">
        <v>9.5999999999999992E-3</v>
      </c>
      <c r="E47" s="145">
        <v>1.6515999999999999E-2</v>
      </c>
      <c r="F47" s="145">
        <v>2.6699999999999998E-2</v>
      </c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>
        <v>6.361437147208937E-3</v>
      </c>
      <c r="T47" s="145"/>
      <c r="U47" s="145">
        <v>6.1068702290076216E-2</v>
      </c>
      <c r="V47" s="145">
        <v>-4.6699999999999998E-2</v>
      </c>
      <c r="W47" s="145"/>
    </row>
    <row r="48" spans="2:23">
      <c r="B48" s="144">
        <v>35827</v>
      </c>
      <c r="C48" s="145">
        <v>4.5999999999999999E-3</v>
      </c>
      <c r="D48" s="145">
        <v>1.8E-3</v>
      </c>
      <c r="E48" s="145">
        <v>9.4830000000000001E-3</v>
      </c>
      <c r="F48" s="145">
        <v>2.1099999999999997E-2</v>
      </c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>
        <v>6.2327486421513978E-3</v>
      </c>
      <c r="T48" s="145"/>
      <c r="U48" s="145">
        <v>-1.6157989228007152E-2</v>
      </c>
      <c r="V48" s="145">
        <v>8.7499999999999994E-2</v>
      </c>
      <c r="W48" s="145"/>
    </row>
    <row r="49" spans="2:23">
      <c r="B49" s="144">
        <v>35855</v>
      </c>
      <c r="C49" s="145">
        <v>3.4000000000000002E-3</v>
      </c>
      <c r="D49" s="145">
        <v>1.9E-3</v>
      </c>
      <c r="E49" s="145">
        <v>1.4039999999999999E-2</v>
      </c>
      <c r="F49" s="145">
        <v>2.18E-2</v>
      </c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>
        <v>6.1941421113174133E-3</v>
      </c>
      <c r="T49" s="145"/>
      <c r="U49" s="145">
        <v>2.0947176684881663E-2</v>
      </c>
      <c r="V49" s="145">
        <v>0.13009999999999999</v>
      </c>
      <c r="W49" s="145"/>
    </row>
    <row r="50" spans="2:23">
      <c r="B50" s="144">
        <v>35886</v>
      </c>
      <c r="C50" s="145">
        <v>2.3999999999999998E-3</v>
      </c>
      <c r="D50" s="145">
        <v>1.2999999999999999E-3</v>
      </c>
      <c r="E50" s="145">
        <v>9.7440000000000009E-3</v>
      </c>
      <c r="F50" s="145">
        <v>1.6899999999999998E-2</v>
      </c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>
        <v>5.3626373626374235E-3</v>
      </c>
      <c r="T50" s="145"/>
      <c r="U50" s="145">
        <v>1.7857142857143016E-2</v>
      </c>
      <c r="V50" s="145">
        <v>-2.2499999999999999E-2</v>
      </c>
      <c r="W50" s="145"/>
    </row>
    <row r="51" spans="2:23">
      <c r="B51" s="144">
        <v>35916</v>
      </c>
      <c r="C51" s="145">
        <v>5.0000000000000001E-3</v>
      </c>
      <c r="D51" s="145">
        <v>1.4000000000000002E-3</v>
      </c>
      <c r="E51" s="145">
        <v>9.5659999999999999E-3</v>
      </c>
      <c r="F51" s="145">
        <v>1.6299999999999999E-2</v>
      </c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>
        <v>5.9461350122420598E-3</v>
      </c>
      <c r="T51" s="145"/>
      <c r="U51" s="145">
        <v>-2.6315789473684292E-2</v>
      </c>
      <c r="V51" s="145">
        <v>-0.15670000000000001</v>
      </c>
      <c r="W51" s="145"/>
    </row>
    <row r="52" spans="2:23">
      <c r="B52" s="144">
        <v>35947</v>
      </c>
      <c r="C52" s="148">
        <v>2.0000000000000001E-4</v>
      </c>
      <c r="D52" s="148">
        <v>3.8E-3</v>
      </c>
      <c r="E52" s="148">
        <v>9.9380000000000007E-3</v>
      </c>
      <c r="F52" s="148">
        <v>1.6E-2</v>
      </c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>
        <v>4.1673901719050388E-3</v>
      </c>
      <c r="T52" s="148"/>
      <c r="U52" s="148">
        <v>2.7522935779816349E-2</v>
      </c>
      <c r="V52" s="148">
        <v>-1.7000000000000001E-2</v>
      </c>
      <c r="W52" s="148"/>
    </row>
    <row r="53" spans="2:23">
      <c r="B53" s="144">
        <v>35977</v>
      </c>
      <c r="C53" s="145">
        <v>-1.1999999999999999E-3</v>
      </c>
      <c r="D53" s="145">
        <v>-1.7000000000000001E-3</v>
      </c>
      <c r="E53" s="145">
        <v>1.0530999999999999E-2</v>
      </c>
      <c r="F53" s="145">
        <v>1.6899999999999998E-2</v>
      </c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>
        <v>5.532981758450628E-3</v>
      </c>
      <c r="T53" s="145"/>
      <c r="U53" s="145">
        <v>-3.5714285714285587E-2</v>
      </c>
      <c r="V53" s="145">
        <v>0.10630000000000001</v>
      </c>
      <c r="W53" s="145"/>
    </row>
    <row r="54" spans="2:23">
      <c r="B54" s="144">
        <v>36008</v>
      </c>
      <c r="C54" s="145">
        <v>-5.1000000000000004E-3</v>
      </c>
      <c r="D54" s="145">
        <v>-1.6000000000000001E-3</v>
      </c>
      <c r="E54" s="145">
        <v>8.7679999999999998E-3</v>
      </c>
      <c r="F54" s="145">
        <v>1.47E-2</v>
      </c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>
        <v>1.073422069557739E-2</v>
      </c>
      <c r="T54" s="145"/>
      <c r="U54" s="145">
        <v>-2.0202020202020221E-2</v>
      </c>
      <c r="V54" s="145">
        <v>-0.39549999999999996</v>
      </c>
      <c r="W54" s="145"/>
    </row>
    <row r="55" spans="2:23">
      <c r="B55" s="144">
        <v>36039</v>
      </c>
      <c r="C55" s="145">
        <v>-2.2000000000000001E-3</v>
      </c>
      <c r="D55" s="145">
        <v>-8.0000000000000004E-4</v>
      </c>
      <c r="E55" s="145">
        <v>9.5350000000000001E-3</v>
      </c>
      <c r="F55" s="145">
        <v>2.4900000000000002E-2</v>
      </c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>
        <v>6.3721325403569562E-3</v>
      </c>
      <c r="T55" s="145"/>
      <c r="U55" s="145">
        <v>7.441860465116279E-2</v>
      </c>
      <c r="V55" s="145">
        <v>1.8700000000000001E-2</v>
      </c>
      <c r="W55" s="145"/>
    </row>
    <row r="56" spans="2:23">
      <c r="B56" s="144">
        <v>36069</v>
      </c>
      <c r="C56" s="145">
        <v>2.0000000000000001E-4</v>
      </c>
      <c r="D56" s="145">
        <v>8.0000000000000004E-4</v>
      </c>
      <c r="E56" s="145">
        <v>1.3935999999999999E-2</v>
      </c>
      <c r="F56" s="145">
        <v>2.9300000000000003E-2</v>
      </c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>
        <v>1.1016949152542477E-2</v>
      </c>
      <c r="T56" s="145"/>
      <c r="U56" s="145">
        <v>-2.7327070879590076E-2</v>
      </c>
      <c r="V56" s="145">
        <v>6.88E-2</v>
      </c>
      <c r="W56" s="145"/>
    </row>
    <row r="57" spans="2:23">
      <c r="B57" s="144">
        <v>36100</v>
      </c>
      <c r="C57" s="145">
        <v>-1.1999999999999999E-3</v>
      </c>
      <c r="D57" s="145">
        <v>-3.2000000000000002E-3</v>
      </c>
      <c r="E57" s="145">
        <v>1.1167E-2</v>
      </c>
      <c r="F57" s="145">
        <v>2.58E-2</v>
      </c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>
        <v>8.6467427803895713E-3</v>
      </c>
      <c r="T57" s="145"/>
      <c r="U57" s="145">
        <v>1.0638297872340496E-2</v>
      </c>
      <c r="V57" s="145">
        <v>0.22469999999999998</v>
      </c>
      <c r="W57" s="145"/>
    </row>
    <row r="58" spans="2:23">
      <c r="B58" s="146">
        <v>36130</v>
      </c>
      <c r="C58" s="147">
        <v>3.3E-3</v>
      </c>
      <c r="D58" s="147">
        <v>4.5000000000000005E-3</v>
      </c>
      <c r="E58" s="147">
        <v>1.2471000000000001E-2</v>
      </c>
      <c r="F58" s="147">
        <v>2.3799999999999998E-2</v>
      </c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>
        <v>5.7432994839352602E-3</v>
      </c>
      <c r="T58" s="147"/>
      <c r="U58" s="147">
        <v>-4.7619047619047672E-2</v>
      </c>
      <c r="V58" s="147">
        <v>-0.21390000000000001</v>
      </c>
      <c r="W58" s="147"/>
    </row>
    <row r="59" spans="2:23">
      <c r="B59" s="144">
        <v>36161</v>
      </c>
      <c r="C59" s="145">
        <v>6.9999999999999993E-3</v>
      </c>
      <c r="D59" s="145">
        <v>8.3999999999999995E-3</v>
      </c>
      <c r="E59" s="145">
        <v>1.0187999999999999E-2</v>
      </c>
      <c r="F59" s="145">
        <v>2.1700000000000001E-2</v>
      </c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>
        <v>0.73970673515036034</v>
      </c>
      <c r="T59" s="145">
        <v>0.68050384710846368</v>
      </c>
      <c r="U59" s="145">
        <v>0.65048543689320382</v>
      </c>
      <c r="V59" s="145">
        <v>0.20440000000000003</v>
      </c>
      <c r="W59" s="145"/>
    </row>
    <row r="60" spans="2:23">
      <c r="B60" s="144">
        <v>36192</v>
      </c>
      <c r="C60" s="145">
        <v>1.0500000000000001E-2</v>
      </c>
      <c r="D60" s="145">
        <v>3.61E-2</v>
      </c>
      <c r="E60" s="145">
        <v>1.3339E-2</v>
      </c>
      <c r="F60" s="145">
        <v>2.35E-2</v>
      </c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>
        <v>6.25E-2</v>
      </c>
      <c r="T60" s="145">
        <v>-6.0960750286157328E-2</v>
      </c>
      <c r="U60" s="145">
        <v>7.3863636363636243E-2</v>
      </c>
      <c r="V60" s="145">
        <v>9.0399999999999994E-2</v>
      </c>
      <c r="W60" s="145"/>
    </row>
    <row r="61" spans="2:23">
      <c r="B61" s="144">
        <v>36220</v>
      </c>
      <c r="C61" s="145">
        <v>1.1000000000000001E-2</v>
      </c>
      <c r="D61" s="145">
        <v>2.8300000000000002E-2</v>
      </c>
      <c r="E61" s="145">
        <v>1.6671999999999999E-2</v>
      </c>
      <c r="F61" s="145">
        <v>3.2899999999999999E-2</v>
      </c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>
        <v>-0.19392523364485981</v>
      </c>
      <c r="T61" s="145">
        <v>-0.18681844395512226</v>
      </c>
      <c r="U61" s="145">
        <v>-0.21782178217821779</v>
      </c>
      <c r="V61" s="145">
        <v>0.20030000000000001</v>
      </c>
      <c r="W61" s="145"/>
    </row>
    <row r="62" spans="2:23">
      <c r="B62" s="144">
        <v>36251</v>
      </c>
      <c r="C62" s="145">
        <v>5.6000000000000008E-3</v>
      </c>
      <c r="D62" s="145">
        <v>7.0999999999999995E-3</v>
      </c>
      <c r="E62" s="145">
        <v>1.1122E-2</v>
      </c>
      <c r="F62" s="145">
        <v>2.2799999999999997E-2</v>
      </c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>
        <v>-4.5272206303725082E-2</v>
      </c>
      <c r="T62" s="145">
        <v>-4.0468496057809888E-2</v>
      </c>
      <c r="U62" s="145">
        <v>-9.493670886076E-3</v>
      </c>
      <c r="V62" s="145">
        <v>6.1100000000000002E-2</v>
      </c>
      <c r="W62" s="145"/>
    </row>
    <row r="63" spans="2:23">
      <c r="B63" s="144">
        <v>36281</v>
      </c>
      <c r="C63" s="145">
        <v>3.0000000000000001E-3</v>
      </c>
      <c r="D63" s="145">
        <v>-2.8999999999999998E-3</v>
      </c>
      <c r="E63" s="145">
        <v>1.0789E-2</v>
      </c>
      <c r="F63" s="145">
        <v>1.9599999999999999E-2</v>
      </c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>
        <v>2.8059701492537226E-2</v>
      </c>
      <c r="T63" s="145">
        <v>2.6382008027091564E-2</v>
      </c>
      <c r="U63" s="145">
        <v>-3.1230082855321917E-2</v>
      </c>
      <c r="V63" s="145">
        <v>-2.29E-2</v>
      </c>
      <c r="W63" s="145"/>
    </row>
    <row r="64" spans="2:23">
      <c r="B64" s="144">
        <v>36312</v>
      </c>
      <c r="C64" s="148">
        <v>1.9E-3</v>
      </c>
      <c r="D64" s="148">
        <v>3.5999999999999999E-3</v>
      </c>
      <c r="E64" s="148">
        <v>8.123E-3</v>
      </c>
      <c r="F64" s="148">
        <v>1.6299999999999999E-2</v>
      </c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>
        <v>5.1635111876076056E-3</v>
      </c>
      <c r="T64" s="148">
        <v>-5.3258224322162429E-3</v>
      </c>
      <c r="U64" s="148">
        <v>-6.5789473684210176E-3</v>
      </c>
      <c r="V64" s="148">
        <v>4.8399999999999999E-2</v>
      </c>
      <c r="W64" s="148"/>
    </row>
    <row r="65" spans="2:23">
      <c r="B65" s="144">
        <v>36342</v>
      </c>
      <c r="C65" s="145">
        <v>1.09E-2</v>
      </c>
      <c r="D65" s="145">
        <v>1.55E-2</v>
      </c>
      <c r="E65" s="145">
        <v>7.9469999999999992E-3</v>
      </c>
      <c r="F65" s="145">
        <v>1.6200000000000003E-2</v>
      </c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>
        <v>1.6949152542372836E-2</v>
      </c>
      <c r="T65" s="145">
        <v>2.5718990510865236E-2</v>
      </c>
      <c r="U65" s="145">
        <v>-1.6393442622950838E-2</v>
      </c>
      <c r="V65" s="145">
        <v>-0.10189999999999999</v>
      </c>
      <c r="W65" s="145"/>
    </row>
    <row r="66" spans="2:23">
      <c r="B66" s="144">
        <v>36373</v>
      </c>
      <c r="C66" s="145">
        <v>5.6000000000000008E-3</v>
      </c>
      <c r="D66" s="145">
        <v>1.5600000000000001E-2</v>
      </c>
      <c r="E66" s="145">
        <v>7.9590000000000008E-3</v>
      </c>
      <c r="F66" s="145">
        <v>1.55E-2</v>
      </c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>
        <v>4.9207217058502062E-2</v>
      </c>
      <c r="T66" s="145">
        <v>9.0019088867500985E-2</v>
      </c>
      <c r="U66" s="145">
        <v>3.2786885245901676E-2</v>
      </c>
      <c r="V66" s="145">
        <v>1.1699999999999999E-2</v>
      </c>
      <c r="W66" s="145"/>
    </row>
    <row r="67" spans="2:23">
      <c r="B67" s="144">
        <v>36404</v>
      </c>
      <c r="C67" s="145">
        <v>3.0999999999999999E-3</v>
      </c>
      <c r="D67" s="145">
        <v>1.4499999999999999E-2</v>
      </c>
      <c r="E67" s="145">
        <v>7.7280000000000005E-3</v>
      </c>
      <c r="F67" s="145">
        <v>1.47E-2</v>
      </c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>
        <v>1.5503875968991832E-3</v>
      </c>
      <c r="T67" s="145">
        <v>-8.1086899991866801E-5</v>
      </c>
      <c r="U67" s="145">
        <v>0.16408668730650167</v>
      </c>
      <c r="V67" s="145">
        <v>5.1200000000000002E-2</v>
      </c>
      <c r="W67" s="145"/>
    </row>
    <row r="68" spans="2:23">
      <c r="B68" s="144">
        <v>36434</v>
      </c>
      <c r="C68" s="145">
        <v>1.1899999999999999E-2</v>
      </c>
      <c r="D68" s="145">
        <v>1.7000000000000001E-2</v>
      </c>
      <c r="E68" s="145">
        <v>7.2760000000000003E-3</v>
      </c>
      <c r="F68" s="145">
        <v>1.37E-2</v>
      </c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>
        <v>6.1919504643963563E-3</v>
      </c>
      <c r="T68" s="145">
        <v>2.5707367643968082E-2</v>
      </c>
      <c r="U68" s="145">
        <v>-1.5789473684210575E-2</v>
      </c>
      <c r="V68" s="145">
        <v>5.3399999999999996E-2</v>
      </c>
      <c r="W68" s="145"/>
    </row>
    <row r="69" spans="2:23">
      <c r="B69" s="144">
        <v>36465</v>
      </c>
      <c r="C69" s="145">
        <v>9.4999999999999998E-3</v>
      </c>
      <c r="D69" s="145">
        <v>2.3900000000000001E-2</v>
      </c>
      <c r="E69" s="145">
        <v>7.0070000000000002E-3</v>
      </c>
      <c r="F69" s="145">
        <v>1.37E-2</v>
      </c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>
        <v>-1.029336078229548E-2</v>
      </c>
      <c r="T69" s="145">
        <v>-4.9164478498557873E-2</v>
      </c>
      <c r="U69" s="145">
        <v>1.3812154696132506E-2</v>
      </c>
      <c r="V69" s="145">
        <v>0.17760000000000001</v>
      </c>
      <c r="W69" s="145"/>
    </row>
    <row r="70" spans="2:23">
      <c r="B70" s="146">
        <v>36495</v>
      </c>
      <c r="C70" s="147">
        <v>6.0000000000000001E-3</v>
      </c>
      <c r="D70" s="147">
        <v>1.8100000000000002E-2</v>
      </c>
      <c r="E70" s="147">
        <v>8.012E-3</v>
      </c>
      <c r="F70" s="147">
        <v>1.5800000000000002E-2</v>
      </c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>
        <v>-5.5439330543933019E-2</v>
      </c>
      <c r="T70" s="147">
        <v>-7.9374852301114629E-2</v>
      </c>
      <c r="U70" s="147">
        <v>-7.1823204419889541E-2</v>
      </c>
      <c r="V70" s="147">
        <v>0.2404</v>
      </c>
      <c r="W70" s="147"/>
    </row>
    <row r="71" spans="2:23">
      <c r="B71" s="144">
        <v>36526</v>
      </c>
      <c r="C71" s="145">
        <v>6.1999999999999998E-3</v>
      </c>
      <c r="D71" s="145">
        <v>1.24E-2</v>
      </c>
      <c r="E71" s="145">
        <v>7.1589999999999996E-3</v>
      </c>
      <c r="F71" s="145">
        <v>1.44E-2</v>
      </c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>
        <v>-2.0318506315211371E-2</v>
      </c>
      <c r="T71" s="145">
        <v>-3.0217499584924479E-2</v>
      </c>
      <c r="U71" s="145">
        <v>-2.3529411764705799E-2</v>
      </c>
      <c r="V71" s="145">
        <v>-4.1100000000000005E-2</v>
      </c>
      <c r="W71" s="145"/>
    </row>
    <row r="72" spans="2:23">
      <c r="B72" s="144">
        <v>36557</v>
      </c>
      <c r="C72" s="145">
        <v>1.2999999999999999E-3</v>
      </c>
      <c r="D72" s="145">
        <v>3.4999999999999996E-3</v>
      </c>
      <c r="E72" s="145">
        <v>7.339E-3</v>
      </c>
      <c r="F72" s="145">
        <v>1.44E-2</v>
      </c>
      <c r="G72" s="145">
        <v>1.5728971516034695E-2</v>
      </c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>
        <v>-1.340033500837523E-2</v>
      </c>
      <c r="T72" s="145">
        <v>-2.4767448496262001E-2</v>
      </c>
      <c r="U72" s="145">
        <v>1.6918429003021096E-2</v>
      </c>
      <c r="V72" s="145">
        <v>7.7600000000000002E-2</v>
      </c>
      <c r="W72" s="145"/>
    </row>
    <row r="73" spans="2:23">
      <c r="B73" s="144">
        <v>36586</v>
      </c>
      <c r="C73" s="145">
        <v>2.2000000000000001E-3</v>
      </c>
      <c r="D73" s="145">
        <v>1.5E-3</v>
      </c>
      <c r="E73" s="145">
        <v>7.252999999999999E-3</v>
      </c>
      <c r="F73" s="145">
        <v>1.44E-2</v>
      </c>
      <c r="G73" s="145">
        <v>1.9458442795494468E-2</v>
      </c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>
        <v>-1.5873015873015928E-2</v>
      </c>
      <c r="T73" s="145">
        <v>-2.0715079875943676E-2</v>
      </c>
      <c r="U73" s="145">
        <v>-5.4534676941316085E-2</v>
      </c>
      <c r="V73" s="145">
        <v>9.0000000000000011E-3</v>
      </c>
      <c r="W73" s="145"/>
    </row>
    <row r="74" spans="2:23">
      <c r="B74" s="144">
        <v>36617</v>
      </c>
      <c r="C74" s="145">
        <v>4.1999999999999997E-3</v>
      </c>
      <c r="D74" s="145">
        <v>2.3E-3</v>
      </c>
      <c r="E74" s="145">
        <v>6.3070000000000001E-3</v>
      </c>
      <c r="F74" s="145">
        <v>1.2800000000000001E-2</v>
      </c>
      <c r="G74" s="145">
        <v>6.6410411575281714E-3</v>
      </c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>
        <v>3.6739380022962065E-2</v>
      </c>
      <c r="T74" s="145">
        <v>-1.3504631012847268E-2</v>
      </c>
      <c r="U74" s="145">
        <v>4.6728971962616717E-2</v>
      </c>
      <c r="V74" s="145">
        <v>-0.128</v>
      </c>
      <c r="W74" s="145"/>
    </row>
    <row r="75" spans="2:23">
      <c r="B75" s="144">
        <v>36647</v>
      </c>
      <c r="C75" s="145">
        <v>1E-4</v>
      </c>
      <c r="D75" s="145">
        <v>3.0999999999999999E-3</v>
      </c>
      <c r="E75" s="145">
        <v>7.5039999999999994E-3</v>
      </c>
      <c r="F75" s="145">
        <v>1.49E-2</v>
      </c>
      <c r="G75" s="145">
        <v>1.445870472773203E-2</v>
      </c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>
        <v>1.1640798226163929E-2</v>
      </c>
      <c r="T75" s="145">
        <v>3.9251317463201874E-2</v>
      </c>
      <c r="U75" s="145">
        <v>5.9347181008901906E-3</v>
      </c>
      <c r="V75" s="145">
        <v>-3.73E-2</v>
      </c>
      <c r="W75" s="145"/>
    </row>
    <row r="76" spans="2:23">
      <c r="B76" s="144">
        <v>36678</v>
      </c>
      <c r="C76" s="148">
        <v>2.3E-3</v>
      </c>
      <c r="D76" s="148">
        <v>8.5000000000000006E-3</v>
      </c>
      <c r="E76" s="148">
        <v>7.1500000000000001E-3</v>
      </c>
      <c r="F76" s="148">
        <v>1.3899999999999999E-2</v>
      </c>
      <c r="G76" s="148">
        <v>2.3114620952053411E-2</v>
      </c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>
        <v>-7.1428571428572285E-3</v>
      </c>
      <c r="T76" s="148">
        <v>1.9234131841230351E-3</v>
      </c>
      <c r="U76" s="148">
        <v>3.4685479129923591E-2</v>
      </c>
      <c r="V76" s="148">
        <v>0.11840000000000001</v>
      </c>
      <c r="W76" s="148"/>
    </row>
    <row r="77" spans="2:23">
      <c r="B77" s="144">
        <v>36708</v>
      </c>
      <c r="C77" s="145">
        <v>1.61E-2</v>
      </c>
      <c r="D77" s="145">
        <v>1.5700000000000002E-2</v>
      </c>
      <c r="E77" s="145">
        <v>6.5539999999999999E-3</v>
      </c>
      <c r="F77" s="145">
        <v>1.3000000000000001E-2</v>
      </c>
      <c r="G77" s="145">
        <v>1.6748409814693943E-2</v>
      </c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>
        <v>-1.7630853994490381E-2</v>
      </c>
      <c r="T77" s="145">
        <v>-4.1826643397324115E-2</v>
      </c>
      <c r="U77" s="145">
        <v>-2.1468926553672274E-2</v>
      </c>
      <c r="V77" s="145">
        <v>-1.6299999999999999E-2</v>
      </c>
      <c r="W77" s="145"/>
    </row>
    <row r="78" spans="2:23">
      <c r="B78" s="144">
        <v>36739</v>
      </c>
      <c r="C78" s="145">
        <v>1.3100000000000001E-2</v>
      </c>
      <c r="D78" s="145">
        <v>2.3900000000000001E-2</v>
      </c>
      <c r="E78" s="145">
        <v>7.0350000000000005E-3</v>
      </c>
      <c r="F78" s="145">
        <v>1.3999999999999999E-2</v>
      </c>
      <c r="G78" s="145">
        <v>1.6465566858716141E-2</v>
      </c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>
        <v>1.9564002235886058E-2</v>
      </c>
      <c r="T78" s="145">
        <v>-1.4996053670086829E-2</v>
      </c>
      <c r="U78" s="145">
        <v>1.5670342426001183E-2</v>
      </c>
      <c r="V78" s="145">
        <v>5.4199999999999998E-2</v>
      </c>
      <c r="W78" s="145"/>
    </row>
    <row r="79" spans="2:23">
      <c r="B79" s="144">
        <v>36770</v>
      </c>
      <c r="C79" s="145">
        <v>2.3E-3</v>
      </c>
      <c r="D79" s="145">
        <v>1.1599999999999999E-2</v>
      </c>
      <c r="E79" s="145">
        <v>6.0429999999999998E-3</v>
      </c>
      <c r="F79" s="145">
        <v>1.2199999999999999E-2</v>
      </c>
      <c r="G79" s="145">
        <v>1.2915026353500059E-2</v>
      </c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>
        <v>1.0958904109588996E-2</v>
      </c>
      <c r="T79" s="145">
        <v>5.6706114398421548E-3</v>
      </c>
      <c r="U79" s="145">
        <v>8.6455331412103043E-3</v>
      </c>
      <c r="V79" s="145">
        <v>-8.1699999999999995E-2</v>
      </c>
      <c r="W79" s="145"/>
    </row>
    <row r="80" spans="2:23">
      <c r="B80" s="144">
        <v>36800</v>
      </c>
      <c r="C80" s="145">
        <v>1.4000000000000002E-3</v>
      </c>
      <c r="D80" s="145">
        <v>3.8E-3</v>
      </c>
      <c r="E80" s="145">
        <v>6.3219999999999995E-3</v>
      </c>
      <c r="F80" s="145">
        <v>1.2800000000000001E-2</v>
      </c>
      <c r="G80" s="145">
        <v>1.1295109342176257E-2</v>
      </c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>
        <v>2.5903939557474498E-2</v>
      </c>
      <c r="T80" s="145">
        <v>-5.0870311350821318E-3</v>
      </c>
      <c r="U80" s="145">
        <v>4.0509259259260411E-3</v>
      </c>
      <c r="V80" s="145">
        <v>-6.6600000000000006E-2</v>
      </c>
      <c r="W80" s="145"/>
    </row>
    <row r="81" spans="2:23">
      <c r="B81" s="144">
        <v>36831</v>
      </c>
      <c r="C81" s="145">
        <v>3.2000000000000002E-3</v>
      </c>
      <c r="D81" s="145">
        <v>2.8999999999999998E-3</v>
      </c>
      <c r="E81" s="145">
        <v>6.202E-3</v>
      </c>
      <c r="F81" s="145">
        <v>1.2199999999999999E-2</v>
      </c>
      <c r="G81" s="145">
        <v>1.0587442077650611E-2</v>
      </c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>
        <v>3.0161206448257927E-2</v>
      </c>
      <c r="T81" s="145">
        <v>5.525780816854553E-2</v>
      </c>
      <c r="U81" s="145">
        <v>2.7745664739884379E-2</v>
      </c>
      <c r="V81" s="145">
        <v>-0.10619999999999999</v>
      </c>
      <c r="W81" s="145"/>
    </row>
    <row r="82" spans="2:23">
      <c r="B82" s="146">
        <v>36861</v>
      </c>
      <c r="C82" s="147">
        <v>5.8999999999999999E-3</v>
      </c>
      <c r="D82" s="147">
        <v>6.3E-3</v>
      </c>
      <c r="E82" s="147">
        <v>5.9950000000000003E-3</v>
      </c>
      <c r="F82" s="147">
        <v>1.1899999999999999E-2</v>
      </c>
      <c r="G82" s="147">
        <v>1.9103032086256189E-2</v>
      </c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47"/>
      <c r="S82" s="147">
        <v>-1.2151898734177213E-2</v>
      </c>
      <c r="T82" s="147">
        <v>7.5131348511383367E-2</v>
      </c>
      <c r="U82" s="147">
        <v>3.9481105470953182E-3</v>
      </c>
      <c r="V82" s="147">
        <v>0.1484</v>
      </c>
      <c r="W82" s="147"/>
    </row>
    <row r="83" spans="2:23">
      <c r="B83" s="144">
        <v>36892</v>
      </c>
      <c r="C83" s="145">
        <v>5.6999999999999993E-3</v>
      </c>
      <c r="D83" s="145">
        <v>6.1999999999999998E-3</v>
      </c>
      <c r="E83" s="145">
        <v>6.3749999999999996E-3</v>
      </c>
      <c r="F83" s="145">
        <v>1.26E-2</v>
      </c>
      <c r="G83" s="145">
        <v>1.7354836175060839E-2</v>
      </c>
      <c r="H83" s="145">
        <v>1.6929037249369783E-2</v>
      </c>
      <c r="I83" s="145">
        <v>2.7647600939161299E-2</v>
      </c>
      <c r="J83" s="145"/>
      <c r="K83" s="145"/>
      <c r="L83" s="145"/>
      <c r="M83" s="145"/>
      <c r="N83" s="145"/>
      <c r="O83" s="145"/>
      <c r="P83" s="145"/>
      <c r="Q83" s="145"/>
      <c r="R83" s="145"/>
      <c r="S83" s="145">
        <v>1.544004117344322E-2</v>
      </c>
      <c r="T83" s="145">
        <v>1.0859531954172663E-3</v>
      </c>
      <c r="U83" s="145">
        <v>-1.6949152542372947E-2</v>
      </c>
      <c r="V83" s="145">
        <v>0.15810000000000002</v>
      </c>
      <c r="W83" s="145"/>
    </row>
    <row r="84" spans="2:23">
      <c r="B84" s="144">
        <v>36923</v>
      </c>
      <c r="C84" s="145">
        <v>4.5999999999999999E-3</v>
      </c>
      <c r="D84" s="145">
        <v>2.3E-3</v>
      </c>
      <c r="E84" s="145">
        <v>5.3690000000000005E-3</v>
      </c>
      <c r="F84" s="145">
        <v>1.01E-2</v>
      </c>
      <c r="G84" s="145">
        <v>6.5937460780245427E-3</v>
      </c>
      <c r="H84" s="145">
        <v>7.549516139920831E-3</v>
      </c>
      <c r="I84" s="145">
        <v>-1.5452621661399268E-3</v>
      </c>
      <c r="J84" s="145"/>
      <c r="K84" s="145"/>
      <c r="L84" s="145"/>
      <c r="M84" s="145"/>
      <c r="N84" s="145"/>
      <c r="O84" s="145"/>
      <c r="P84" s="145"/>
      <c r="Q84" s="145"/>
      <c r="R84" s="145"/>
      <c r="S84" s="145">
        <v>2.8126569563033721E-2</v>
      </c>
      <c r="T84" s="145">
        <v>2.5926126810218664E-2</v>
      </c>
      <c r="U84" s="145">
        <v>-2.7932960893852776E-3</v>
      </c>
      <c r="V84" s="145">
        <v>-0.1007</v>
      </c>
      <c r="W84" s="145"/>
    </row>
    <row r="85" spans="2:23">
      <c r="B85" s="144">
        <v>36951</v>
      </c>
      <c r="C85" s="145">
        <v>3.8E-3</v>
      </c>
      <c r="D85" s="145">
        <v>5.6000000000000008E-3</v>
      </c>
      <c r="E85" s="145">
        <v>6.7320000000000001E-3</v>
      </c>
      <c r="F85" s="145">
        <v>1.2500000000000001E-2</v>
      </c>
      <c r="G85" s="145">
        <v>-9.9744883279317964E-4</v>
      </c>
      <c r="H85" s="145">
        <v>1.2642777302613872E-3</v>
      </c>
      <c r="I85" s="145">
        <v>-2.0920077640356416E-2</v>
      </c>
      <c r="J85" s="145"/>
      <c r="K85" s="145"/>
      <c r="L85" s="145"/>
      <c r="M85" s="145"/>
      <c r="N85" s="145"/>
      <c r="O85" s="145"/>
      <c r="P85" s="145"/>
      <c r="Q85" s="145"/>
      <c r="R85" s="145"/>
      <c r="S85" s="145">
        <v>5.4875061244488155E-2</v>
      </c>
      <c r="T85" s="145">
        <v>5.3925455987311466E-3</v>
      </c>
      <c r="U85" s="145">
        <v>2.2598870056497189E-2</v>
      </c>
      <c r="V85" s="145">
        <v>-9.1400000000000009E-2</v>
      </c>
      <c r="W85" s="145"/>
    </row>
    <row r="86" spans="2:23">
      <c r="B86" s="144">
        <v>36982</v>
      </c>
      <c r="C86" s="145">
        <v>5.7999999999999996E-3</v>
      </c>
      <c r="D86" s="145">
        <v>0.01</v>
      </c>
      <c r="E86" s="145">
        <v>6.5529999999999998E-3</v>
      </c>
      <c r="F86" s="145">
        <v>1.18E-2</v>
      </c>
      <c r="G86" s="145">
        <v>8.3619746164629305E-3</v>
      </c>
      <c r="H86" s="145">
        <v>9.6888661645193608E-3</v>
      </c>
      <c r="I86" s="145">
        <v>-3.6166354421274249E-3</v>
      </c>
      <c r="J86" s="145"/>
      <c r="K86" s="145"/>
      <c r="L86" s="145"/>
      <c r="M86" s="145"/>
      <c r="N86" s="145"/>
      <c r="O86" s="145"/>
      <c r="P86" s="145"/>
      <c r="Q86" s="145"/>
      <c r="R86" s="145"/>
      <c r="S86" s="145">
        <v>1.6158818097876226E-2</v>
      </c>
      <c r="T86" s="145">
        <v>2.0981227322921514E-2</v>
      </c>
      <c r="U86" s="145">
        <v>5.2054794520547842E-2</v>
      </c>
      <c r="V86" s="145">
        <v>3.3099999999999997E-2</v>
      </c>
      <c r="W86" s="145"/>
    </row>
    <row r="87" spans="2:23">
      <c r="B87" s="144">
        <v>37012</v>
      </c>
      <c r="C87" s="145">
        <v>4.0999999999999995E-3</v>
      </c>
      <c r="D87" s="145">
        <v>8.6E-3</v>
      </c>
      <c r="E87" s="145">
        <v>6.8360000000000001E-3</v>
      </c>
      <c r="F87" s="145">
        <v>1.3300000000000001E-2</v>
      </c>
      <c r="G87" s="145">
        <v>1.4328829986766323E-2</v>
      </c>
      <c r="H87" s="145">
        <v>1.5999468053774724E-2</v>
      </c>
      <c r="I87" s="145">
        <v>2.501426459438072E-4</v>
      </c>
      <c r="J87" s="145"/>
      <c r="K87" s="145"/>
      <c r="L87" s="145"/>
      <c r="M87" s="145"/>
      <c r="N87" s="145"/>
      <c r="O87" s="145"/>
      <c r="P87" s="145"/>
      <c r="Q87" s="145"/>
      <c r="R87" s="145"/>
      <c r="S87" s="145">
        <v>6.1215370866845475E-2</v>
      </c>
      <c r="T87" s="145">
        <v>3.0747836835599562E-2</v>
      </c>
      <c r="U87" s="145">
        <v>0.11052631578947381</v>
      </c>
      <c r="V87" s="145">
        <v>-1.7899999999999999E-2</v>
      </c>
      <c r="W87" s="145"/>
    </row>
    <row r="88" spans="2:23">
      <c r="B88" s="144">
        <v>37043</v>
      </c>
      <c r="C88" s="148">
        <v>5.1999999999999998E-3</v>
      </c>
      <c r="D88" s="148">
        <v>9.7999999999999997E-3</v>
      </c>
      <c r="E88" s="148">
        <v>6.4649999999999994E-3</v>
      </c>
      <c r="F88" s="148">
        <v>1.2699999999999999E-2</v>
      </c>
      <c r="G88" s="148">
        <v>1.1319904634965905E-2</v>
      </c>
      <c r="H88" s="148">
        <v>1.1651204099670798E-2</v>
      </c>
      <c r="I88" s="148">
        <v>9.7496528937441873E-3</v>
      </c>
      <c r="J88" s="148"/>
      <c r="K88" s="148"/>
      <c r="L88" s="148"/>
      <c r="M88" s="148"/>
      <c r="N88" s="148"/>
      <c r="O88" s="148"/>
      <c r="P88" s="148"/>
      <c r="Q88" s="148"/>
      <c r="R88" s="148"/>
      <c r="S88" s="148">
        <v>-2.9387069689336798E-2</v>
      </c>
      <c r="T88" s="148">
        <v>-1.8837755458951722E-2</v>
      </c>
      <c r="U88" s="148">
        <v>0</v>
      </c>
      <c r="V88" s="148">
        <v>-6.0999999999999995E-3</v>
      </c>
      <c r="W88" s="148"/>
    </row>
    <row r="89" spans="2:23">
      <c r="B89" s="144">
        <v>37073</v>
      </c>
      <c r="C89" s="145">
        <v>1.3300000000000001E-2</v>
      </c>
      <c r="D89" s="145">
        <v>1.4800000000000001E-2</v>
      </c>
      <c r="E89" s="145">
        <v>7.4529999999999996E-3</v>
      </c>
      <c r="F89" s="145">
        <v>1.4999999999999999E-2</v>
      </c>
      <c r="G89" s="145">
        <v>1.2780294030293904E-2</v>
      </c>
      <c r="H89" s="145">
        <v>1.3267619099550432E-2</v>
      </c>
      <c r="I89" s="145">
        <v>-3.6922497205812421E-3</v>
      </c>
      <c r="J89" s="145"/>
      <c r="K89" s="145"/>
      <c r="L89" s="145"/>
      <c r="M89" s="145"/>
      <c r="N89" s="145"/>
      <c r="O89" s="145"/>
      <c r="P89" s="145"/>
      <c r="Q89" s="145"/>
      <c r="R89" s="145"/>
      <c r="S89" s="145">
        <v>5.9176672384219753E-2</v>
      </c>
      <c r="T89" s="145">
        <v>8.6168262375229121E-2</v>
      </c>
      <c r="U89" s="145">
        <v>3.8240917782026429E-3</v>
      </c>
      <c r="V89" s="145">
        <v>-5.5300000000000002E-2</v>
      </c>
      <c r="W89" s="145"/>
    </row>
    <row r="90" spans="2:23">
      <c r="B90" s="144">
        <v>37104</v>
      </c>
      <c r="C90" s="145">
        <v>6.9999999999999993E-3</v>
      </c>
      <c r="D90" s="145">
        <v>1.38E-2</v>
      </c>
      <c r="E90" s="145">
        <v>8.4530000000000004E-3</v>
      </c>
      <c r="F90" s="145">
        <v>1.6E-2</v>
      </c>
      <c r="G90" s="145">
        <v>2.5705409591187722E-2</v>
      </c>
      <c r="H90" s="145">
        <v>2.557599201213101E-2</v>
      </c>
      <c r="I90" s="145">
        <v>3.5219011847529957E-2</v>
      </c>
      <c r="J90" s="145"/>
      <c r="K90" s="145"/>
      <c r="L90" s="145"/>
      <c r="M90" s="145"/>
      <c r="N90" s="145"/>
      <c r="O90" s="145"/>
      <c r="P90" s="145"/>
      <c r="Q90" s="145"/>
      <c r="R90" s="145"/>
      <c r="S90" s="145">
        <v>2.8056112224448926E-2</v>
      </c>
      <c r="T90" s="145">
        <v>9.2741935483870996E-2</v>
      </c>
      <c r="U90" s="145">
        <v>6.9124423963133896E-3</v>
      </c>
      <c r="V90" s="145">
        <v>-6.6400000000000001E-2</v>
      </c>
      <c r="W90" s="145"/>
    </row>
    <row r="91" spans="2:23">
      <c r="B91" s="144">
        <v>37135</v>
      </c>
      <c r="C91" s="145">
        <v>2.8000000000000004E-3</v>
      </c>
      <c r="D91" s="145">
        <v>3.0999999999999999E-3</v>
      </c>
      <c r="E91" s="145">
        <v>6.6349999999999994E-3</v>
      </c>
      <c r="F91" s="145">
        <v>1.32E-2</v>
      </c>
      <c r="G91" s="145">
        <v>1.3893107946321592E-2</v>
      </c>
      <c r="H91" s="145">
        <v>1.4114951640548323E-2</v>
      </c>
      <c r="I91" s="145">
        <v>-3.2540622865934177E-3</v>
      </c>
      <c r="J91" s="145"/>
      <c r="K91" s="145"/>
      <c r="L91" s="145"/>
      <c r="M91" s="145"/>
      <c r="N91" s="145"/>
      <c r="O91" s="145"/>
      <c r="P91" s="145"/>
      <c r="Q91" s="145"/>
      <c r="R91" s="145"/>
      <c r="S91" s="145">
        <v>4.0919719407638278E-2</v>
      </c>
      <c r="T91" s="145">
        <v>4.5138590920792865E-2</v>
      </c>
      <c r="U91" s="145">
        <v>0.13242009132420107</v>
      </c>
      <c r="V91" s="145">
        <v>-0.17170000000000002</v>
      </c>
      <c r="W91" s="145"/>
    </row>
    <row r="92" spans="2:23">
      <c r="B92" s="144">
        <v>37165</v>
      </c>
      <c r="C92" s="145">
        <v>8.3000000000000001E-3</v>
      </c>
      <c r="D92" s="145">
        <v>1.18E-2</v>
      </c>
      <c r="E92" s="145">
        <v>7.927E-3</v>
      </c>
      <c r="F92" s="145">
        <v>1.5300000000000001E-2</v>
      </c>
      <c r="G92" s="145">
        <v>2.0875741313523877E-2</v>
      </c>
      <c r="H92" s="145">
        <v>2.0483839385670555E-2</v>
      </c>
      <c r="I92" s="145">
        <v>4.751091550927744E-2</v>
      </c>
      <c r="J92" s="145"/>
      <c r="K92" s="145"/>
      <c r="L92" s="145"/>
      <c r="M92" s="145"/>
      <c r="N92" s="145"/>
      <c r="O92" s="145"/>
      <c r="P92" s="145"/>
      <c r="Q92" s="145"/>
      <c r="R92" s="145"/>
      <c r="S92" s="145">
        <v>7.4654721911160404E-3</v>
      </c>
      <c r="T92" s="145">
        <v>2.4222021512438907E-3</v>
      </c>
      <c r="U92" s="145">
        <v>-5.2000000000000046E-2</v>
      </c>
      <c r="V92" s="145">
        <v>6.8499999999999991E-2</v>
      </c>
      <c r="W92" s="145"/>
    </row>
    <row r="93" spans="2:23">
      <c r="B93" s="144">
        <v>37196</v>
      </c>
      <c r="C93" s="145">
        <v>7.0999999999999995E-3</v>
      </c>
      <c r="D93" s="145">
        <v>1.1000000000000001E-2</v>
      </c>
      <c r="E93" s="145">
        <v>6.9369999999999996E-3</v>
      </c>
      <c r="F93" s="145">
        <v>1.3899999999999999E-2</v>
      </c>
      <c r="G93" s="145">
        <v>1.7686663789382884E-2</v>
      </c>
      <c r="H93" s="145">
        <v>1.7411254093336215E-2</v>
      </c>
      <c r="I93" s="145">
        <v>3.8241867056513446E-2</v>
      </c>
      <c r="J93" s="145"/>
      <c r="K93" s="145"/>
      <c r="L93" s="145"/>
      <c r="M93" s="145"/>
      <c r="N93" s="145"/>
      <c r="O93" s="145"/>
      <c r="P93" s="145"/>
      <c r="Q93" s="145"/>
      <c r="R93" s="145"/>
      <c r="S93" s="145">
        <v>-6.6915887850467204E-2</v>
      </c>
      <c r="T93" s="145">
        <v>-7.0074128680837178E-2</v>
      </c>
      <c r="U93" s="145">
        <v>-8.333333333333337E-2</v>
      </c>
      <c r="V93" s="145">
        <v>0.13780000000000001</v>
      </c>
      <c r="W93" s="145"/>
    </row>
    <row r="94" spans="2:23">
      <c r="B94" s="146">
        <v>37226</v>
      </c>
      <c r="C94" s="147">
        <v>6.5000000000000006E-3</v>
      </c>
      <c r="D94" s="147">
        <v>2.2000000000000001E-3</v>
      </c>
      <c r="E94" s="147">
        <v>6.9920000000000008E-3</v>
      </c>
      <c r="F94" s="147">
        <v>1.3899999999999999E-2</v>
      </c>
      <c r="G94" s="147">
        <v>1.8948421954384509E-2</v>
      </c>
      <c r="H94" s="147">
        <v>1.8164617980248376E-2</v>
      </c>
      <c r="I94" s="147">
        <v>4.9890907548819863E-2</v>
      </c>
      <c r="J94" s="147"/>
      <c r="K94" s="147"/>
      <c r="L94" s="147"/>
      <c r="M94" s="147"/>
      <c r="N94" s="147"/>
      <c r="O94" s="147"/>
      <c r="P94" s="147"/>
      <c r="Q94" s="147"/>
      <c r="R94" s="147"/>
      <c r="S94" s="147">
        <v>-5.584997961679572E-2</v>
      </c>
      <c r="T94" s="147">
        <v>-9.1165330749581552E-2</v>
      </c>
      <c r="U94" s="147">
        <v>-1.3761467889908285E-2</v>
      </c>
      <c r="V94" s="147">
        <v>4.99E-2</v>
      </c>
      <c r="W94" s="147"/>
    </row>
    <row r="95" spans="2:23">
      <c r="B95" s="144">
        <v>37257</v>
      </c>
      <c r="C95" s="145">
        <v>5.1999999999999998E-3</v>
      </c>
      <c r="D95" s="145">
        <v>3.5999999999999999E-3</v>
      </c>
      <c r="E95" s="145">
        <v>7.6029999999999995E-3</v>
      </c>
      <c r="F95" s="145">
        <v>1.5300000000000001E-2</v>
      </c>
      <c r="G95" s="145">
        <v>1.5532784497182428E-2</v>
      </c>
      <c r="H95" s="145">
        <v>1.5497427614185488E-2</v>
      </c>
      <c r="I95" s="145">
        <v>1.6469807833163541E-2</v>
      </c>
      <c r="J95" s="145"/>
      <c r="K95" s="145"/>
      <c r="L95" s="145"/>
      <c r="M95" s="145"/>
      <c r="N95" s="145"/>
      <c r="O95" s="145"/>
      <c r="P95" s="145"/>
      <c r="Q95" s="145"/>
      <c r="R95" s="145"/>
      <c r="S95" s="145">
        <v>4.7743055555555802E-2</v>
      </c>
      <c r="T95" s="145">
        <v>9.1587516960651705E-3</v>
      </c>
      <c r="U95" s="145">
        <v>5.5813953488372148E-2</v>
      </c>
      <c r="V95" s="145">
        <v>-6.3E-2</v>
      </c>
      <c r="W95" s="145"/>
    </row>
    <row r="96" spans="2:23">
      <c r="B96" s="144">
        <v>37288</v>
      </c>
      <c r="C96" s="145">
        <v>3.5999999999999999E-3</v>
      </c>
      <c r="D96" s="145">
        <v>5.9999999999999995E-4</v>
      </c>
      <c r="E96" s="145">
        <v>6.1770000000000002E-3</v>
      </c>
      <c r="F96" s="145">
        <v>1.2500000000000001E-2</v>
      </c>
      <c r="G96" s="145">
        <v>1.6180460495577753E-2</v>
      </c>
      <c r="H96" s="145">
        <v>1.4929995248404104E-2</v>
      </c>
      <c r="I96" s="145">
        <v>2.9649484134052884E-2</v>
      </c>
      <c r="J96" s="145"/>
      <c r="K96" s="145"/>
      <c r="L96" s="145"/>
      <c r="M96" s="145"/>
      <c r="N96" s="145"/>
      <c r="O96" s="145"/>
      <c r="P96" s="145"/>
      <c r="Q96" s="145"/>
      <c r="R96" s="145"/>
      <c r="S96" s="145">
        <v>-1.8672199170124415E-2</v>
      </c>
      <c r="T96" s="145">
        <v>-1.8391356542617032E-2</v>
      </c>
      <c r="U96" s="145">
        <v>-2.1505376344086002E-2</v>
      </c>
      <c r="V96" s="145">
        <v>0.10310000000000001</v>
      </c>
      <c r="W96" s="145"/>
    </row>
    <row r="97" spans="2:23">
      <c r="B97" s="144">
        <v>37316</v>
      </c>
      <c r="C97" s="145">
        <v>6.0000000000000001E-3</v>
      </c>
      <c r="D97" s="145">
        <v>8.9999999999999998E-4</v>
      </c>
      <c r="E97" s="145">
        <v>6.7669999999999996E-3</v>
      </c>
      <c r="F97" s="145">
        <v>1.37E-2</v>
      </c>
      <c r="G97" s="145">
        <v>1.4720947303041854E-2</v>
      </c>
      <c r="H97" s="145">
        <v>1.4059943702611433E-2</v>
      </c>
      <c r="I97" s="145">
        <v>2.1242150157785522E-2</v>
      </c>
      <c r="J97" s="145"/>
      <c r="K97" s="145"/>
      <c r="L97" s="145"/>
      <c r="M97" s="145"/>
      <c r="N97" s="145"/>
      <c r="O97" s="145"/>
      <c r="P97" s="145"/>
      <c r="Q97" s="145"/>
      <c r="R97" s="145"/>
      <c r="S97" s="145">
        <v>-8.5287846481876262E-3</v>
      </c>
      <c r="T97" s="145">
        <v>-8.9032384306820811E-3</v>
      </c>
      <c r="U97" s="145">
        <v>1.103265666372466E-2</v>
      </c>
      <c r="V97" s="145">
        <v>-5.5399999999999998E-2</v>
      </c>
      <c r="W97" s="145"/>
    </row>
    <row r="98" spans="2:23">
      <c r="B98" s="144">
        <v>37347</v>
      </c>
      <c r="C98" s="145">
        <v>8.0000000000000002E-3</v>
      </c>
      <c r="D98" s="145">
        <v>5.6000000000000008E-3</v>
      </c>
      <c r="E98" s="145">
        <v>7.3689999999999997E-3</v>
      </c>
      <c r="F98" s="145">
        <v>1.4800000000000001E-2</v>
      </c>
      <c r="G98" s="145">
        <v>1.2090812254566874E-2</v>
      </c>
      <c r="H98" s="145">
        <v>1.2349021614052491E-2</v>
      </c>
      <c r="I98" s="145">
        <v>-1.7929778404189078E-2</v>
      </c>
      <c r="J98" s="145"/>
      <c r="K98" s="145"/>
      <c r="L98" s="145"/>
      <c r="M98" s="145"/>
      <c r="N98" s="145"/>
      <c r="O98" s="145"/>
      <c r="P98" s="145"/>
      <c r="Q98" s="145"/>
      <c r="R98" s="145"/>
      <c r="S98" s="145">
        <v>2.517361111111116E-2</v>
      </c>
      <c r="T98" s="145">
        <v>5.1036525172754255E-2</v>
      </c>
      <c r="U98" s="145">
        <v>6.2780269058295923E-2</v>
      </c>
      <c r="V98" s="145">
        <v>-1.2699999999999999E-2</v>
      </c>
      <c r="W98" s="145"/>
    </row>
    <row r="99" spans="2:23">
      <c r="B99" s="144">
        <v>37377</v>
      </c>
      <c r="C99" s="145">
        <v>2.0999999999999999E-3</v>
      </c>
      <c r="D99" s="145">
        <v>8.3000000000000001E-3</v>
      </c>
      <c r="E99" s="145">
        <v>7.1130000000000004E-3</v>
      </c>
      <c r="F99" s="145">
        <v>1.3999999999999999E-2</v>
      </c>
      <c r="G99" s="145">
        <v>1.5496508769311745E-2</v>
      </c>
      <c r="H99" s="145">
        <v>1.5589039598486121E-2</v>
      </c>
      <c r="I99" s="145">
        <v>1.2198138583334739E-3</v>
      </c>
      <c r="J99" s="145"/>
      <c r="K99" s="145"/>
      <c r="L99" s="145"/>
      <c r="M99" s="145"/>
      <c r="N99" s="145"/>
      <c r="O99" s="145"/>
      <c r="P99" s="145"/>
      <c r="Q99" s="145"/>
      <c r="R99" s="145"/>
      <c r="S99" s="145">
        <v>5.0083472454090172E-2</v>
      </c>
      <c r="T99" s="145">
        <v>0.10819949281487751</v>
      </c>
      <c r="U99" s="145">
        <v>9.4650205761316997E-2</v>
      </c>
      <c r="V99" s="145">
        <v>-1.7000000000000001E-2</v>
      </c>
      <c r="W99" s="145"/>
    </row>
    <row r="100" spans="2:23">
      <c r="B100" s="144">
        <v>37408</v>
      </c>
      <c r="C100" s="148">
        <v>4.1999999999999997E-3</v>
      </c>
      <c r="D100" s="148">
        <v>1.54E-2</v>
      </c>
      <c r="E100" s="148">
        <v>6.5900000000000004E-3</v>
      </c>
      <c r="F100" s="148">
        <v>1.3100000000000001E-2</v>
      </c>
      <c r="G100" s="148">
        <v>6.8062989202721802E-4</v>
      </c>
      <c r="H100" s="148">
        <v>1.1328916855650739E-3</v>
      </c>
      <c r="I100" s="148">
        <v>-6.7840631217721326E-2</v>
      </c>
      <c r="J100" s="148"/>
      <c r="K100" s="148"/>
      <c r="L100" s="148"/>
      <c r="M100" s="148"/>
      <c r="N100" s="148"/>
      <c r="O100" s="148"/>
      <c r="P100" s="148"/>
      <c r="Q100" s="148"/>
      <c r="R100" s="148"/>
      <c r="S100" s="148">
        <v>0.11198738170347</v>
      </c>
      <c r="T100" s="148">
        <v>0.19692346809051631</v>
      </c>
      <c r="U100" s="148">
        <v>7.8066914498141404E-2</v>
      </c>
      <c r="V100" s="148">
        <v>-0.13390000000000002</v>
      </c>
      <c r="W100" s="148"/>
    </row>
    <row r="101" spans="2:23">
      <c r="B101" s="144">
        <v>37438</v>
      </c>
      <c r="C101" s="145">
        <v>1.1899999999999999E-2</v>
      </c>
      <c r="D101" s="145">
        <v>1.95E-2</v>
      </c>
      <c r="E101" s="145">
        <v>7.6690000000000005E-3</v>
      </c>
      <c r="F101" s="145">
        <v>1.5300000000000001E-2</v>
      </c>
      <c r="G101" s="145">
        <v>1.2521255217189609E-2</v>
      </c>
      <c r="H101" s="145">
        <v>1.2632507377479341E-2</v>
      </c>
      <c r="I101" s="145">
        <v>-5.7128859717731073E-3</v>
      </c>
      <c r="J101" s="145"/>
      <c r="K101" s="145"/>
      <c r="L101" s="145"/>
      <c r="M101" s="145"/>
      <c r="N101" s="145"/>
      <c r="O101" s="145"/>
      <c r="P101" s="145"/>
      <c r="Q101" s="145"/>
      <c r="R101" s="145"/>
      <c r="S101" s="145">
        <v>0.19820441988950277</v>
      </c>
      <c r="T101" s="145">
        <v>0.18881217914675164</v>
      </c>
      <c r="U101" s="145">
        <v>0.1739864864864864</v>
      </c>
      <c r="V101" s="145">
        <v>-0.1235</v>
      </c>
      <c r="W101" s="145"/>
    </row>
    <row r="102" spans="2:23">
      <c r="B102" s="144">
        <v>37469</v>
      </c>
      <c r="C102" s="145">
        <v>6.5000000000000006E-3</v>
      </c>
      <c r="D102" s="145">
        <v>2.3199999999999998E-2</v>
      </c>
      <c r="E102" s="145">
        <v>7.4929999999999997E-3</v>
      </c>
      <c r="F102" s="145">
        <v>1.4499999999999999E-2</v>
      </c>
      <c r="G102" s="145">
        <v>3.0580152671755734E-2</v>
      </c>
      <c r="H102" s="145">
        <v>3.0141419531984015E-2</v>
      </c>
      <c r="I102" s="145">
        <v>9.2640220828764441E-2</v>
      </c>
      <c r="J102" s="145"/>
      <c r="K102" s="145"/>
      <c r="L102" s="145"/>
      <c r="M102" s="145"/>
      <c r="N102" s="145"/>
      <c r="O102" s="145"/>
      <c r="P102" s="145"/>
      <c r="Q102" s="145"/>
      <c r="R102" s="145"/>
      <c r="S102" s="145">
        <v>-4.140127388535042E-2</v>
      </c>
      <c r="T102" s="145">
        <v>-0.11442015605455957</v>
      </c>
      <c r="U102" s="145">
        <v>-2.8213166144200552E-2</v>
      </c>
      <c r="V102" s="145">
        <v>6.3399999999999998E-2</v>
      </c>
      <c r="W102" s="145"/>
    </row>
    <row r="103" spans="2:23">
      <c r="B103" s="144">
        <v>37500</v>
      </c>
      <c r="C103" s="145">
        <v>7.1999999999999998E-3</v>
      </c>
      <c r="D103" s="145">
        <v>2.4E-2</v>
      </c>
      <c r="E103" s="145">
        <v>6.9649999999999998E-3</v>
      </c>
      <c r="F103" s="145">
        <v>1.38E-2</v>
      </c>
      <c r="G103" s="145">
        <v>1.0303245781668968E-2</v>
      </c>
      <c r="H103" s="145">
        <v>1.0851060882324237E-2</v>
      </c>
      <c r="I103" s="145">
        <v>-5.2855951733666973E-2</v>
      </c>
      <c r="J103" s="145"/>
      <c r="K103" s="145"/>
      <c r="L103" s="145"/>
      <c r="M103" s="145"/>
      <c r="N103" s="145"/>
      <c r="O103" s="145"/>
      <c r="P103" s="145"/>
      <c r="Q103" s="145"/>
      <c r="R103" s="145"/>
      <c r="S103" s="145">
        <v>0.22795558458523835</v>
      </c>
      <c r="T103" s="145">
        <v>0.2959375840731775</v>
      </c>
      <c r="U103" s="145">
        <v>0.19617224880382778</v>
      </c>
      <c r="V103" s="145">
        <v>-0.16940000000000002</v>
      </c>
      <c r="W103" s="145"/>
    </row>
    <row r="104" spans="2:23">
      <c r="B104" s="144">
        <v>37530</v>
      </c>
      <c r="C104" s="145">
        <v>1.3100000000000001E-2</v>
      </c>
      <c r="D104" s="145">
        <v>3.8699999999999998E-2</v>
      </c>
      <c r="E104" s="145">
        <v>7.7819999999999999E-3</v>
      </c>
      <c r="F104" s="145">
        <v>1.6399999999999998E-2</v>
      </c>
      <c r="G104" s="145">
        <v>1.7485721826726364E-2</v>
      </c>
      <c r="H104" s="145">
        <v>1.7336444152623587E-2</v>
      </c>
      <c r="I104" s="145">
        <v>3.5120266159219371E-2</v>
      </c>
      <c r="J104" s="145"/>
      <c r="K104" s="145"/>
      <c r="L104" s="145"/>
      <c r="M104" s="145"/>
      <c r="N104" s="145"/>
      <c r="O104" s="145"/>
      <c r="P104" s="145"/>
      <c r="Q104" s="145"/>
      <c r="R104" s="145"/>
      <c r="S104" s="145">
        <v>5.5401662049860967E-3</v>
      </c>
      <c r="T104" s="145">
        <v>-6.2071828939173845E-2</v>
      </c>
      <c r="U104" s="145">
        <v>-4.0871934604904681E-2</v>
      </c>
      <c r="V104" s="145">
        <v>0.17920000000000003</v>
      </c>
      <c r="W104" s="145"/>
    </row>
    <row r="105" spans="2:23">
      <c r="B105" s="144">
        <v>37561</v>
      </c>
      <c r="C105" s="145">
        <v>3.0200000000000001E-2</v>
      </c>
      <c r="D105" s="145">
        <v>5.1900000000000002E-2</v>
      </c>
      <c r="E105" s="145">
        <v>7.6570000000000006E-3</v>
      </c>
      <c r="F105" s="145">
        <v>1.5300000000000001E-2</v>
      </c>
      <c r="G105" s="145">
        <v>1.7559914109898989E-2</v>
      </c>
      <c r="H105" s="145">
        <v>1.7455931163460781E-2</v>
      </c>
      <c r="I105" s="145">
        <v>1.7832524134326677E-2</v>
      </c>
      <c r="J105" s="145"/>
      <c r="K105" s="145"/>
      <c r="L105" s="145"/>
      <c r="M105" s="145"/>
      <c r="N105" s="145"/>
      <c r="O105" s="145"/>
      <c r="P105" s="145"/>
      <c r="Q105" s="145"/>
      <c r="R105" s="145"/>
      <c r="S105" s="145">
        <v>1.5277777777777724E-2</v>
      </c>
      <c r="T105" s="145">
        <v>2.1027003098716968E-3</v>
      </c>
      <c r="U105" s="145">
        <v>1.0820435556772923E-2</v>
      </c>
      <c r="V105" s="145">
        <v>3.3500000000000002E-2</v>
      </c>
      <c r="W105" s="145"/>
    </row>
    <row r="106" spans="2:23">
      <c r="B106" s="146">
        <v>37591</v>
      </c>
      <c r="C106" s="147">
        <v>2.1000000000000001E-2</v>
      </c>
      <c r="D106" s="147">
        <v>3.7499999999999999E-2</v>
      </c>
      <c r="E106" s="147">
        <v>8.627000000000001E-3</v>
      </c>
      <c r="F106" s="147">
        <v>1.7299999999999999E-2</v>
      </c>
      <c r="G106" s="147">
        <v>2.1250681565511798E-2</v>
      </c>
      <c r="H106" s="147">
        <v>2.0396637272213525E-2</v>
      </c>
      <c r="I106" s="147">
        <v>5.1679620478548793E-2</v>
      </c>
      <c r="J106" s="147"/>
      <c r="K106" s="147"/>
      <c r="L106" s="147"/>
      <c r="M106" s="147"/>
      <c r="N106" s="147"/>
      <c r="O106" s="147"/>
      <c r="P106" s="147"/>
      <c r="Q106" s="147"/>
      <c r="R106" s="147"/>
      <c r="S106" s="147">
        <v>-2.4255788313120252E-2</v>
      </c>
      <c r="T106" s="147">
        <v>2.1866372170071813E-2</v>
      </c>
      <c r="U106" s="147">
        <v>6.7215363511659687E-2</v>
      </c>
      <c r="V106" s="147">
        <v>7.22E-2</v>
      </c>
      <c r="W106" s="147"/>
    </row>
    <row r="107" spans="2:23">
      <c r="B107" s="144">
        <v>37622</v>
      </c>
      <c r="C107" s="145">
        <v>2.2499999999999999E-2</v>
      </c>
      <c r="D107" s="145">
        <v>2.3300000000000001E-2</v>
      </c>
      <c r="E107" s="145">
        <v>9.9019999999999993E-3</v>
      </c>
      <c r="F107" s="145">
        <v>1.9699999999999999E-2</v>
      </c>
      <c r="G107" s="145">
        <v>2.2264595756483097E-2</v>
      </c>
      <c r="H107" s="145">
        <v>2.1746328850210439E-2</v>
      </c>
      <c r="I107" s="145">
        <v>3.9916300804935911E-2</v>
      </c>
      <c r="J107" s="145"/>
      <c r="K107" s="145"/>
      <c r="L107" s="145"/>
      <c r="M107" s="145"/>
      <c r="N107" s="145"/>
      <c r="O107" s="145"/>
      <c r="P107" s="145"/>
      <c r="Q107" s="145"/>
      <c r="R107" s="145"/>
      <c r="S107" s="145">
        <v>-4.2492917847024581E-3</v>
      </c>
      <c r="T107" s="145">
        <v>2.6099643358910685E-2</v>
      </c>
      <c r="U107" s="145">
        <v>4.6272493573264795E-2</v>
      </c>
      <c r="V107" s="145">
        <v>-2.8999999999999998E-2</v>
      </c>
      <c r="W107" s="145"/>
    </row>
    <row r="108" spans="2:23">
      <c r="B108" s="144">
        <v>37653</v>
      </c>
      <c r="C108" s="145">
        <v>1.5700000000000002E-2</v>
      </c>
      <c r="D108" s="145">
        <v>2.2799999999999997E-2</v>
      </c>
      <c r="E108" s="145">
        <v>9.1369999999999993E-3</v>
      </c>
      <c r="F108" s="145">
        <v>1.83E-2</v>
      </c>
      <c r="G108" s="145">
        <v>1.8822364360276955E-2</v>
      </c>
      <c r="H108" s="145">
        <v>1.8823249831909861E-2</v>
      </c>
      <c r="I108" s="145">
        <v>1.8823249408913112E-2</v>
      </c>
      <c r="J108" s="145"/>
      <c r="K108" s="145"/>
      <c r="L108" s="145"/>
      <c r="M108" s="145"/>
      <c r="N108" s="145"/>
      <c r="O108" s="145"/>
      <c r="P108" s="145"/>
      <c r="Q108" s="145"/>
      <c r="R108" s="145"/>
      <c r="S108" s="145">
        <v>1.7069701280227667E-2</v>
      </c>
      <c r="T108" s="145">
        <v>1.4719047869819368E-2</v>
      </c>
      <c r="U108" s="145">
        <v>-5.727923627684961E-2</v>
      </c>
      <c r="V108" s="145">
        <v>-6.0299999999999999E-2</v>
      </c>
      <c r="W108" s="145"/>
    </row>
    <row r="109" spans="2:23">
      <c r="B109" s="144">
        <v>37681</v>
      </c>
      <c r="C109" s="145">
        <v>1.23E-2</v>
      </c>
      <c r="D109" s="145">
        <v>1.5300000000000001E-2</v>
      </c>
      <c r="E109" s="145">
        <v>8.8009999999999998E-3</v>
      </c>
      <c r="F109" s="145">
        <v>1.77E-2</v>
      </c>
      <c r="G109" s="145">
        <v>1.9180325686057875E-2</v>
      </c>
      <c r="H109" s="145">
        <v>1.9183812267892231E-2</v>
      </c>
      <c r="I109" s="145">
        <v>1.9183812797743505E-2</v>
      </c>
      <c r="J109" s="145"/>
      <c r="K109" s="145"/>
      <c r="L109" s="145"/>
      <c r="M109" s="145"/>
      <c r="N109" s="145"/>
      <c r="O109" s="145"/>
      <c r="P109" s="145"/>
      <c r="Q109" s="145"/>
      <c r="R109" s="145"/>
      <c r="S109" s="145">
        <v>-5.5993247045582395E-2</v>
      </c>
      <c r="T109" s="145">
        <v>-4.8576692529257559E-2</v>
      </c>
      <c r="U109" s="145">
        <v>-0.1108343711083436</v>
      </c>
      <c r="V109" s="145">
        <v>9.6500000000000002E-2</v>
      </c>
      <c r="W109" s="145"/>
    </row>
    <row r="110" spans="2:23">
      <c r="B110" s="144">
        <v>37712</v>
      </c>
      <c r="C110" s="145">
        <v>9.7000000000000003E-3</v>
      </c>
      <c r="D110" s="145">
        <v>9.1999999999999998E-3</v>
      </c>
      <c r="E110" s="145">
        <v>9.2049999999999996E-3</v>
      </c>
      <c r="F110" s="145">
        <v>1.8700000000000001E-2</v>
      </c>
      <c r="G110" s="145">
        <v>2.8480537210867185E-2</v>
      </c>
      <c r="H110" s="145">
        <v>2.7844172950630242E-2</v>
      </c>
      <c r="I110" s="145">
        <v>4.2363118623534479E-2</v>
      </c>
      <c r="J110" s="145"/>
      <c r="K110" s="145"/>
      <c r="L110" s="145"/>
      <c r="M110" s="145"/>
      <c r="N110" s="145"/>
      <c r="O110" s="145"/>
      <c r="P110" s="145"/>
      <c r="Q110" s="145"/>
      <c r="R110" s="145"/>
      <c r="S110" s="145">
        <v>-0.12134017506791428</v>
      </c>
      <c r="T110" s="145">
        <v>-0.11785081140051823</v>
      </c>
      <c r="U110" s="145">
        <v>-0.11111111111111105</v>
      </c>
      <c r="V110" s="145">
        <v>0.11380000000000001</v>
      </c>
      <c r="W110" s="145"/>
    </row>
    <row r="111" spans="2:23">
      <c r="B111" s="144">
        <v>37742</v>
      </c>
      <c r="C111" s="145">
        <v>6.0999999999999995E-3</v>
      </c>
      <c r="D111" s="145">
        <v>-2.5999999999999999E-3</v>
      </c>
      <c r="E111" s="145">
        <v>9.673000000000001E-3</v>
      </c>
      <c r="F111" s="145">
        <v>1.9599999999999999E-2</v>
      </c>
      <c r="G111" s="145">
        <v>1.664687164569667E-2</v>
      </c>
      <c r="H111" s="145">
        <v>1.6519773090516221E-2</v>
      </c>
      <c r="I111" s="145">
        <v>2.340428612014045E-2</v>
      </c>
      <c r="J111" s="145"/>
      <c r="K111" s="145"/>
      <c r="L111" s="145"/>
      <c r="M111" s="145"/>
      <c r="N111" s="145"/>
      <c r="O111" s="145"/>
      <c r="P111" s="145"/>
      <c r="Q111" s="145"/>
      <c r="R111" s="145"/>
      <c r="S111" s="145">
        <v>1.0118043844857816E-3</v>
      </c>
      <c r="T111" s="145">
        <v>8.1746228048478864E-2</v>
      </c>
      <c r="U111" s="145">
        <v>9.7178683385579889E-2</v>
      </c>
      <c r="V111" s="145">
        <v>6.88E-2</v>
      </c>
      <c r="W111" s="145"/>
    </row>
    <row r="112" spans="2:23">
      <c r="B112" s="144">
        <v>37773</v>
      </c>
      <c r="C112" s="148">
        <v>-1.5E-3</v>
      </c>
      <c r="D112" s="148">
        <v>-0.01</v>
      </c>
      <c r="E112" s="148">
        <v>9.186999999999999E-3</v>
      </c>
      <c r="F112" s="148">
        <v>1.8500000000000003E-2</v>
      </c>
      <c r="G112" s="148">
        <v>2.2915261014068822E-2</v>
      </c>
      <c r="H112" s="148">
        <v>2.2203753424084871E-2</v>
      </c>
      <c r="I112" s="148">
        <v>2.7228576643149927E-2</v>
      </c>
      <c r="J112" s="148"/>
      <c r="K112" s="148"/>
      <c r="L112" s="148"/>
      <c r="M112" s="148"/>
      <c r="N112" s="148"/>
      <c r="O112" s="148"/>
      <c r="P112" s="148"/>
      <c r="Q112" s="148"/>
      <c r="R112" s="148"/>
      <c r="S112" s="148">
        <v>-4.5637583892617517E-2</v>
      </c>
      <c r="T112" s="148">
        <v>-5.3646964673602415E-2</v>
      </c>
      <c r="U112" s="148">
        <v>-8.085106382978724E-2</v>
      </c>
      <c r="V112" s="148">
        <v>-3.3399999999999999E-2</v>
      </c>
      <c r="W112" s="148"/>
    </row>
    <row r="113" spans="2:23">
      <c r="B113" s="144">
        <v>37803</v>
      </c>
      <c r="C113" s="145">
        <v>2E-3</v>
      </c>
      <c r="D113" s="145">
        <v>-4.1999999999999997E-3</v>
      </c>
      <c r="E113" s="145">
        <v>1.0492E-2</v>
      </c>
      <c r="F113" s="145">
        <v>2.0799999999999999E-2</v>
      </c>
      <c r="G113" s="145">
        <v>2.2450774417354769E-2</v>
      </c>
      <c r="H113" s="145">
        <v>2.2209101312965496E-2</v>
      </c>
      <c r="I113" s="145">
        <v>2.4042688976895654E-2</v>
      </c>
      <c r="J113" s="145"/>
      <c r="K113" s="145"/>
      <c r="L113" s="145"/>
      <c r="M113" s="145"/>
      <c r="N113" s="145"/>
      <c r="O113" s="145"/>
      <c r="P113" s="145"/>
      <c r="Q113" s="145"/>
      <c r="R113" s="145"/>
      <c r="S113" s="145">
        <v>4.6159267089499467E-2</v>
      </c>
      <c r="T113" s="145">
        <v>8.0033825616865339E-3</v>
      </c>
      <c r="U113" s="145">
        <v>4.0341085271317967E-2</v>
      </c>
      <c r="V113" s="145">
        <v>4.6100000000000002E-2</v>
      </c>
      <c r="W113" s="145"/>
    </row>
    <row r="114" spans="2:23">
      <c r="B114" s="144">
        <v>37834</v>
      </c>
      <c r="C114" s="145">
        <v>3.4000000000000002E-3</v>
      </c>
      <c r="D114" s="145">
        <v>3.8E-3</v>
      </c>
      <c r="E114" s="145">
        <v>9.0580000000000001E-3</v>
      </c>
      <c r="F114" s="145">
        <v>1.7600000000000001E-2</v>
      </c>
      <c r="G114" s="145">
        <v>2.674240795164029E-2</v>
      </c>
      <c r="H114" s="145">
        <v>2.5569853718798274E-2</v>
      </c>
      <c r="I114" s="145">
        <v>3.8604553485271254E-2</v>
      </c>
      <c r="J114" s="145"/>
      <c r="K114" s="145"/>
      <c r="L114" s="145"/>
      <c r="M114" s="145"/>
      <c r="N114" s="145"/>
      <c r="O114" s="145"/>
      <c r="P114" s="145"/>
      <c r="Q114" s="145"/>
      <c r="R114" s="145"/>
      <c r="S114" s="145">
        <v>-1.8451400329489331E-2</v>
      </c>
      <c r="T114" s="145">
        <v>-2.2980584851390318E-2</v>
      </c>
      <c r="U114" s="145">
        <v>7.2072072072072224E-2</v>
      </c>
      <c r="V114" s="145">
        <v>0.11800000000000001</v>
      </c>
      <c r="W114" s="145"/>
    </row>
    <row r="115" spans="2:23">
      <c r="B115" s="144">
        <v>37865</v>
      </c>
      <c r="C115" s="145">
        <v>7.8000000000000005E-3</v>
      </c>
      <c r="D115" s="145">
        <v>1.18E-2</v>
      </c>
      <c r="E115" s="145">
        <v>8.3809999999999996E-3</v>
      </c>
      <c r="F115" s="145">
        <v>1.67E-2</v>
      </c>
      <c r="G115" s="145">
        <v>2.0612139229386317E-2</v>
      </c>
      <c r="H115" s="145">
        <v>2.0144013363688318E-2</v>
      </c>
      <c r="I115" s="145">
        <v>2.4426482890547829E-2</v>
      </c>
      <c r="J115" s="145"/>
      <c r="K115" s="145"/>
      <c r="L115" s="145"/>
      <c r="M115" s="145"/>
      <c r="N115" s="145"/>
      <c r="O115" s="145"/>
      <c r="P115" s="145"/>
      <c r="Q115" s="145"/>
      <c r="R115" s="145"/>
      <c r="S115" s="145">
        <v>-3.1480241125251274E-2</v>
      </c>
      <c r="T115" s="145">
        <v>4.6735563801404645E-2</v>
      </c>
      <c r="U115" s="145">
        <v>1.2711864406779849E-2</v>
      </c>
      <c r="V115" s="145">
        <v>5.5099999999999996E-2</v>
      </c>
      <c r="W115" s="145"/>
    </row>
    <row r="116" spans="2:23">
      <c r="B116" s="144">
        <v>37895</v>
      </c>
      <c r="C116" s="145">
        <v>2.8999999999999998E-3</v>
      </c>
      <c r="D116" s="145">
        <v>3.8E-3</v>
      </c>
      <c r="E116" s="145">
        <v>8.2290000000000002E-3</v>
      </c>
      <c r="F116" s="145">
        <v>1.6299999999999999E-2</v>
      </c>
      <c r="G116" s="145">
        <v>1.8138081991883048E-2</v>
      </c>
      <c r="H116" s="145">
        <v>1.775661807225859E-2</v>
      </c>
      <c r="I116" s="145">
        <v>2.1710099042524078E-2</v>
      </c>
      <c r="J116" s="145"/>
      <c r="K116" s="145"/>
      <c r="L116" s="145"/>
      <c r="M116" s="145"/>
      <c r="N116" s="145"/>
      <c r="O116" s="145"/>
      <c r="P116" s="145"/>
      <c r="Q116" s="145"/>
      <c r="R116" s="145"/>
      <c r="S116" s="145">
        <v>-1.3425129087779597E-2</v>
      </c>
      <c r="T116" s="145">
        <v>-3.0586236193712812E-2</v>
      </c>
      <c r="U116" s="145">
        <v>-7.2524407252440026E-3</v>
      </c>
      <c r="V116" s="145">
        <v>0.1231</v>
      </c>
      <c r="W116" s="145"/>
    </row>
    <row r="117" spans="2:23">
      <c r="B117" s="144">
        <v>37926</v>
      </c>
      <c r="C117" s="145">
        <v>3.4000000000000002E-3</v>
      </c>
      <c r="D117" s="145">
        <v>4.8999999999999998E-3</v>
      </c>
      <c r="E117" s="145">
        <v>6.7850000000000002E-3</v>
      </c>
      <c r="F117" s="145">
        <v>1.34E-2</v>
      </c>
      <c r="G117" s="145">
        <v>2.1336513375211252E-2</v>
      </c>
      <c r="H117" s="145">
        <v>1.9947655696437527E-2</v>
      </c>
      <c r="I117" s="145">
        <v>3.0364789526685865E-2</v>
      </c>
      <c r="J117" s="145"/>
      <c r="K117" s="145"/>
      <c r="L117" s="145"/>
      <c r="M117" s="145"/>
      <c r="N117" s="145"/>
      <c r="O117" s="145"/>
      <c r="P117" s="145"/>
      <c r="Q117" s="145"/>
      <c r="R117" s="145"/>
      <c r="S117" s="145">
        <v>3.4035087719298307E-2</v>
      </c>
      <c r="T117" s="145">
        <v>6.963039076430233E-2</v>
      </c>
      <c r="U117" s="145">
        <v>9.0909090909090828E-2</v>
      </c>
      <c r="V117" s="145">
        <v>0.12240000000000001</v>
      </c>
      <c r="W117" s="145"/>
    </row>
    <row r="118" spans="2:23">
      <c r="B118" s="146">
        <v>37956</v>
      </c>
      <c r="C118" s="147">
        <v>5.1999999999999998E-3</v>
      </c>
      <c r="D118" s="147">
        <v>6.0999999999999995E-3</v>
      </c>
      <c r="E118" s="147">
        <v>6.9080000000000001E-3</v>
      </c>
      <c r="F118" s="147">
        <v>1.37E-2</v>
      </c>
      <c r="G118" s="147">
        <v>1.4159243524736187E-2</v>
      </c>
      <c r="H118" s="147">
        <v>1.3941979732987164E-2</v>
      </c>
      <c r="I118" s="147">
        <v>1.555868111370029E-2</v>
      </c>
      <c r="J118" s="147"/>
      <c r="K118" s="147"/>
      <c r="L118" s="147"/>
      <c r="M118" s="147"/>
      <c r="N118" s="147"/>
      <c r="O118" s="147"/>
      <c r="P118" s="147"/>
      <c r="Q118" s="147"/>
      <c r="R118" s="147"/>
      <c r="S118" s="147">
        <v>-8.2023239917976554E-3</v>
      </c>
      <c r="T118" s="147">
        <v>3.1446896278925163E-2</v>
      </c>
      <c r="U118" s="147">
        <v>2.9333333333333433E-2</v>
      </c>
      <c r="V118" s="147">
        <v>0.1016</v>
      </c>
      <c r="W118" s="147"/>
    </row>
    <row r="119" spans="2:23">
      <c r="B119" s="144">
        <v>37987</v>
      </c>
      <c r="C119" s="145">
        <v>7.6E-3</v>
      </c>
      <c r="D119" s="145">
        <v>8.8000000000000005E-3</v>
      </c>
      <c r="E119" s="145">
        <v>6.2860000000000008E-3</v>
      </c>
      <c r="F119" s="145">
        <v>1.26E-2</v>
      </c>
      <c r="G119" s="145">
        <v>1.1377886361670919E-2</v>
      </c>
      <c r="H119" s="145">
        <v>1.1269389786170425E-2</v>
      </c>
      <c r="I119" s="145">
        <v>1.6888728340834769E-2</v>
      </c>
      <c r="J119" s="145"/>
      <c r="K119" s="145"/>
      <c r="L119" s="145"/>
      <c r="M119" s="145"/>
      <c r="N119" s="145"/>
      <c r="O119" s="145"/>
      <c r="P119" s="145"/>
      <c r="Q119" s="145"/>
      <c r="R119" s="145"/>
      <c r="S119" s="145">
        <v>1.8409169850642559E-2</v>
      </c>
      <c r="T119" s="145">
        <v>4.8211252944723171E-3</v>
      </c>
      <c r="U119" s="145">
        <v>-1.308900523560208E-2</v>
      </c>
      <c r="V119" s="145">
        <v>-1.7299999999999999E-2</v>
      </c>
      <c r="W119" s="145"/>
    </row>
    <row r="120" spans="2:23">
      <c r="B120" s="144">
        <v>38018</v>
      </c>
      <c r="C120" s="145">
        <v>6.0999999999999995E-3</v>
      </c>
      <c r="D120" s="145">
        <v>6.8999999999999999E-3</v>
      </c>
      <c r="E120" s="145">
        <v>5.4600000000000004E-3</v>
      </c>
      <c r="F120" s="145">
        <v>1.0800000000000001E-2</v>
      </c>
      <c r="G120" s="145">
        <v>1.0608562740162419E-2</v>
      </c>
      <c r="H120" s="145">
        <v>1.0748988328936893E-2</v>
      </c>
      <c r="I120" s="145">
        <v>9.0010326799672136E-3</v>
      </c>
      <c r="J120" s="145"/>
      <c r="K120" s="145"/>
      <c r="L120" s="145"/>
      <c r="M120" s="145"/>
      <c r="N120" s="145"/>
      <c r="O120" s="145"/>
      <c r="P120" s="145"/>
      <c r="Q120" s="145"/>
      <c r="R120" s="145"/>
      <c r="S120" s="145">
        <v>-1.1556764106050443E-2</v>
      </c>
      <c r="T120" s="145">
        <v>-6.3246278828853475E-3</v>
      </c>
      <c r="U120" s="145">
        <v>-1.3333333333333308E-2</v>
      </c>
      <c r="V120" s="145">
        <v>-4.4000000000000003E-3</v>
      </c>
      <c r="W120" s="145"/>
    </row>
    <row r="121" spans="2:23">
      <c r="B121" s="144">
        <v>38047</v>
      </c>
      <c r="C121" s="145">
        <v>4.6999999999999993E-3</v>
      </c>
      <c r="D121" s="145">
        <v>1.1299999999999999E-2</v>
      </c>
      <c r="E121" s="145">
        <v>6.7869999999999996E-3</v>
      </c>
      <c r="F121" s="145">
        <v>1.37E-2</v>
      </c>
      <c r="G121" s="145">
        <v>1.5748447894742501E-2</v>
      </c>
      <c r="H121" s="145">
        <v>1.5742226620809374E-2</v>
      </c>
      <c r="I121" s="145">
        <v>1.6784901182381073E-2</v>
      </c>
      <c r="J121" s="145"/>
      <c r="K121" s="145"/>
      <c r="L121" s="145"/>
      <c r="M121" s="145"/>
      <c r="N121" s="145"/>
      <c r="O121" s="145"/>
      <c r="P121" s="145"/>
      <c r="Q121" s="145"/>
      <c r="R121" s="145"/>
      <c r="S121" s="145">
        <v>6.9108500345538282E-4</v>
      </c>
      <c r="T121" s="145">
        <v>-1.7037037037037073E-2</v>
      </c>
      <c r="U121" s="145">
        <v>6.2162162162162193E-2</v>
      </c>
      <c r="V121" s="145">
        <v>1.77E-2</v>
      </c>
      <c r="W121" s="145"/>
    </row>
    <row r="122" spans="2:23">
      <c r="B122" s="144">
        <v>38078</v>
      </c>
      <c r="C122" s="145">
        <v>3.7000000000000002E-3</v>
      </c>
      <c r="D122" s="145">
        <v>1.21E-2</v>
      </c>
      <c r="E122" s="145">
        <v>5.8779999999999995E-3</v>
      </c>
      <c r="F122" s="145">
        <v>1.1699999999999999E-2</v>
      </c>
      <c r="G122" s="145">
        <v>7.7469335054873856E-3</v>
      </c>
      <c r="H122" s="145">
        <v>9.138179783088507E-3</v>
      </c>
      <c r="I122" s="145">
        <v>-2.0668894511646219E-3</v>
      </c>
      <c r="J122" s="145"/>
      <c r="K122" s="145"/>
      <c r="L122" s="145"/>
      <c r="M122" s="145"/>
      <c r="N122" s="145"/>
      <c r="O122" s="145"/>
      <c r="P122" s="145"/>
      <c r="Q122" s="145"/>
      <c r="R122" s="145"/>
      <c r="S122" s="145">
        <v>1.453287197231834E-2</v>
      </c>
      <c r="T122" s="145">
        <v>-1.4401741605961638E-2</v>
      </c>
      <c r="U122" s="145">
        <v>-7.7117572692793845E-2</v>
      </c>
      <c r="V122" s="145">
        <v>-0.1144</v>
      </c>
      <c r="W122" s="145"/>
    </row>
    <row r="123" spans="2:23">
      <c r="B123" s="144">
        <v>38108</v>
      </c>
      <c r="C123" s="145">
        <v>5.1000000000000004E-3</v>
      </c>
      <c r="D123" s="145">
        <v>1.3100000000000001E-2</v>
      </c>
      <c r="E123" s="145">
        <v>6.5539999999999999E-3</v>
      </c>
      <c r="F123" s="145">
        <v>1.2199999999999999E-2</v>
      </c>
      <c r="G123" s="145">
        <v>-1.8598499721034223E-4</v>
      </c>
      <c r="H123" s="145">
        <v>3.5150754985111554E-3</v>
      </c>
      <c r="I123" s="145">
        <v>-2.5592885973065305E-2</v>
      </c>
      <c r="J123" s="145">
        <v>1.2158412691609444E-2</v>
      </c>
      <c r="K123" s="145">
        <v>2.8004034560304758E-2</v>
      </c>
      <c r="L123" s="145">
        <v>2.99482806732565E-2</v>
      </c>
      <c r="M123" s="145">
        <v>2.6569262325963239E-2</v>
      </c>
      <c r="N123" s="145">
        <v>-3.7135245226566083E-3</v>
      </c>
      <c r="O123" s="145">
        <v>6.9173196014258309E-3</v>
      </c>
      <c r="P123" s="145">
        <v>-6.1661608826397707E-3</v>
      </c>
      <c r="Q123" s="145">
        <v>1.123989490040711E-2</v>
      </c>
      <c r="R123" s="145"/>
      <c r="S123" s="145">
        <v>7.0110701107011009E-2</v>
      </c>
      <c r="T123" s="145">
        <v>8.1952821906946527E-2</v>
      </c>
      <c r="U123" s="145">
        <v>8.1855388813096841E-2</v>
      </c>
      <c r="V123" s="145">
        <v>-3.0999999999999999E-3</v>
      </c>
      <c r="W123" s="145"/>
    </row>
    <row r="124" spans="2:23">
      <c r="B124" s="144">
        <v>38139</v>
      </c>
      <c r="C124" s="148">
        <v>7.0999999999999995E-3</v>
      </c>
      <c r="D124" s="148">
        <v>1.38E-2</v>
      </c>
      <c r="E124" s="148">
        <v>6.7700000000000008E-3</v>
      </c>
      <c r="F124" s="148">
        <v>1.2199999999999999E-2</v>
      </c>
      <c r="G124" s="148">
        <v>2.1180397668554507E-2</v>
      </c>
      <c r="H124" s="148">
        <v>1.8461873400922757E-2</v>
      </c>
      <c r="I124" s="148">
        <v>4.0907454123307208E-2</v>
      </c>
      <c r="J124" s="148">
        <v>1.3352986458382121E-2</v>
      </c>
      <c r="K124" s="148">
        <v>2.4061663715141179E-2</v>
      </c>
      <c r="L124" s="148">
        <v>1.7975345419154909E-2</v>
      </c>
      <c r="M124" s="148">
        <v>2.8512658715575956E-2</v>
      </c>
      <c r="N124" s="148">
        <v>1.3758039855596982E-2</v>
      </c>
      <c r="O124" s="148">
        <v>1.7591590928445866E-2</v>
      </c>
      <c r="P124" s="148">
        <v>1.1433485201146842E-2</v>
      </c>
      <c r="Q124" s="148">
        <v>1.6247568005183011E-2</v>
      </c>
      <c r="R124" s="148"/>
      <c r="S124" s="148">
        <v>-1.8441971383147848E-2</v>
      </c>
      <c r="T124" s="148">
        <v>-6.6741696547752971E-3</v>
      </c>
      <c r="U124" s="148">
        <v>-2.4081115335868208E-2</v>
      </c>
      <c r="V124" s="148">
        <v>8.199999999999999E-2</v>
      </c>
      <c r="W124" s="148"/>
    </row>
    <row r="125" spans="2:23">
      <c r="B125" s="144">
        <v>38169</v>
      </c>
      <c r="C125" s="145">
        <v>9.1000000000000004E-3</v>
      </c>
      <c r="D125" s="145">
        <v>1.3100000000000001E-2</v>
      </c>
      <c r="E125" s="145">
        <v>6.9620000000000003E-3</v>
      </c>
      <c r="F125" s="145">
        <v>1.2800000000000001E-2</v>
      </c>
      <c r="G125" s="145">
        <v>1.1805067121395396E-2</v>
      </c>
      <c r="H125" s="145">
        <v>2.3262090239991151E-2</v>
      </c>
      <c r="I125" s="145">
        <v>3.5567174656709888E-3</v>
      </c>
      <c r="J125" s="145">
        <v>1.2789142476570925E-2</v>
      </c>
      <c r="K125" s="145">
        <v>1.9331207248765914E-2</v>
      </c>
      <c r="L125" s="145">
        <v>1.3952469326463435E-2</v>
      </c>
      <c r="M125" s="145">
        <v>2.3201665622179179E-2</v>
      </c>
      <c r="N125" s="145">
        <v>1.6832890433384984E-2</v>
      </c>
      <c r="O125" s="145">
        <v>1.6013394981453599E-2</v>
      </c>
      <c r="P125" s="145">
        <v>1.738135429955201E-2</v>
      </c>
      <c r="Q125" s="145">
        <v>1.3650542453750081E-2</v>
      </c>
      <c r="R125" s="145"/>
      <c r="S125" s="145">
        <v>-1.1711125569290881E-2</v>
      </c>
      <c r="T125" s="145">
        <v>-4.0893760539628898E-2</v>
      </c>
      <c r="U125" s="145">
        <v>-1.041666666666663E-2</v>
      </c>
      <c r="V125" s="145">
        <v>5.6100000000000004E-2</v>
      </c>
      <c r="W125" s="145"/>
    </row>
    <row r="126" spans="2:23">
      <c r="B126" s="144">
        <v>38200</v>
      </c>
      <c r="C126" s="145">
        <v>6.8999999999999999E-3</v>
      </c>
      <c r="D126" s="145">
        <v>1.2199999999999999E-2</v>
      </c>
      <c r="E126" s="145">
        <v>7.0150000000000004E-3</v>
      </c>
      <c r="F126" s="145">
        <v>1.29E-2</v>
      </c>
      <c r="G126" s="145">
        <v>1.312262452490498E-2</v>
      </c>
      <c r="H126" s="145">
        <v>1.3184274188594358E-2</v>
      </c>
      <c r="I126" s="145">
        <v>1.2227611916718173E-2</v>
      </c>
      <c r="J126" s="145">
        <v>1.2930657640849219E-2</v>
      </c>
      <c r="K126" s="145">
        <v>-8.2297692751409635E-4</v>
      </c>
      <c r="L126" s="145">
        <v>2.5860195317612966E-3</v>
      </c>
      <c r="M126" s="145">
        <v>-3.2558231039790941E-3</v>
      </c>
      <c r="N126" s="145">
        <v>9.3556426889152E-3</v>
      </c>
      <c r="O126" s="145">
        <v>1.1203317024877535E-2</v>
      </c>
      <c r="P126" s="145">
        <v>8.1280820225657635E-3</v>
      </c>
      <c r="Q126" s="145">
        <v>1.0956251058475086E-2</v>
      </c>
      <c r="R126" s="145"/>
      <c r="S126" s="145">
        <v>-3.9041994750656284E-2</v>
      </c>
      <c r="T126" s="145">
        <v>-1.708791208791216E-2</v>
      </c>
      <c r="U126" s="145">
        <v>9.0658257784785867E-3</v>
      </c>
      <c r="V126" s="145">
        <v>2.0799999999999999E-2</v>
      </c>
      <c r="W126" s="145"/>
    </row>
    <row r="127" spans="2:23">
      <c r="B127" s="144">
        <v>38231</v>
      </c>
      <c r="C127" s="145">
        <v>3.3E-3</v>
      </c>
      <c r="D127" s="145">
        <v>6.8999999999999999E-3</v>
      </c>
      <c r="E127" s="145">
        <v>6.7369999999999999E-3</v>
      </c>
      <c r="F127" s="145">
        <v>1.24E-2</v>
      </c>
      <c r="G127" s="145">
        <v>1.4700075030604554E-2</v>
      </c>
      <c r="H127" s="145">
        <v>1.404035510458268E-2</v>
      </c>
      <c r="I127" s="145">
        <v>2.420063202030831E-2</v>
      </c>
      <c r="J127" s="145">
        <v>1.197546284860973E-2</v>
      </c>
      <c r="K127" s="145">
        <v>1.5333110162644159E-2</v>
      </c>
      <c r="L127" s="145">
        <v>1.7164980049956702E-2</v>
      </c>
      <c r="M127" s="145">
        <v>1.4000397136095355E-2</v>
      </c>
      <c r="N127" s="145">
        <v>1.3027714724043404E-2</v>
      </c>
      <c r="O127" s="145">
        <v>1.3270722541084412E-2</v>
      </c>
      <c r="P127" s="145">
        <v>1.2868371539147772E-2</v>
      </c>
      <c r="Q127" s="145">
        <v>1.2935699710091786E-2</v>
      </c>
      <c r="R127" s="145"/>
      <c r="S127" s="145">
        <v>-2.488919195363104E-2</v>
      </c>
      <c r="T127" s="145">
        <v>-5.7297780759124617E-3</v>
      </c>
      <c r="U127" s="145">
        <v>2.6041666666667407E-3</v>
      </c>
      <c r="V127" s="145">
        <v>1.9299999999999998E-2</v>
      </c>
      <c r="W127" s="145"/>
    </row>
    <row r="128" spans="2:23">
      <c r="B128" s="144">
        <v>38261</v>
      </c>
      <c r="C128" s="145">
        <v>4.4000000000000003E-3</v>
      </c>
      <c r="D128" s="145">
        <v>3.9000000000000003E-3</v>
      </c>
      <c r="E128" s="145">
        <v>6.1140000000000005E-3</v>
      </c>
      <c r="F128" s="145">
        <v>1.21E-2</v>
      </c>
      <c r="G128" s="145">
        <v>1.0634261196135641E-2</v>
      </c>
      <c r="H128" s="145">
        <v>1.0850094325679738E-2</v>
      </c>
      <c r="I128" s="145">
        <v>8.5151525239632875E-3</v>
      </c>
      <c r="J128" s="145">
        <v>1.269168578907065E-2</v>
      </c>
      <c r="K128" s="145">
        <v>5.6956753946790784E-3</v>
      </c>
      <c r="L128" s="145">
        <v>4.2794940325012742E-3</v>
      </c>
      <c r="M128" s="145">
        <v>6.7047176850787427E-3</v>
      </c>
      <c r="N128" s="145">
        <v>9.5124789071172611E-3</v>
      </c>
      <c r="O128" s="145">
        <v>9.4885959601860304E-3</v>
      </c>
      <c r="P128" s="145">
        <v>9.5253631154050833E-3</v>
      </c>
      <c r="Q128" s="145">
        <v>1.1253503856711866E-2</v>
      </c>
      <c r="R128" s="145"/>
      <c r="S128" s="145">
        <v>7.3995771670190003E-3</v>
      </c>
      <c r="T128" s="145">
        <v>2.8195541562420878E-2</v>
      </c>
      <c r="U128" s="145">
        <v>2.8947368421052611E-2</v>
      </c>
      <c r="V128" s="145">
        <v>-8.3000000000000001E-3</v>
      </c>
      <c r="W128" s="145"/>
    </row>
    <row r="129" spans="2:23">
      <c r="B129" s="144">
        <v>38292</v>
      </c>
      <c r="C129" s="145">
        <v>6.8999999999999999E-3</v>
      </c>
      <c r="D129" s="145">
        <v>8.199999999999999E-3</v>
      </c>
      <c r="E129" s="145">
        <v>6.1519999999999995E-3</v>
      </c>
      <c r="F129" s="145">
        <v>1.2500000000000001E-2</v>
      </c>
      <c r="G129" s="145">
        <v>1.2967633864104711E-2</v>
      </c>
      <c r="H129" s="145">
        <v>1.2686245884301117E-2</v>
      </c>
      <c r="I129" s="145">
        <v>1.5659413104003761E-2</v>
      </c>
      <c r="J129" s="145">
        <v>1.2697146108430868E-2</v>
      </c>
      <c r="K129" s="145">
        <v>1.078962204392897E-2</v>
      </c>
      <c r="L129" s="145">
        <v>1.217810741806602E-2</v>
      </c>
      <c r="M129" s="145">
        <v>9.8090689736940462E-3</v>
      </c>
      <c r="N129" s="145">
        <v>1.1877996763569376E-2</v>
      </c>
      <c r="O129" s="145">
        <v>1.1344768401225558E-2</v>
      </c>
      <c r="P129" s="145">
        <v>1.2203674475243398E-2</v>
      </c>
      <c r="Q129" s="145">
        <v>1.243589117498356E-2</v>
      </c>
      <c r="R129" s="145"/>
      <c r="S129" s="145">
        <v>-4.6951646811492553E-2</v>
      </c>
      <c r="T129" s="145">
        <v>-6.3976377952755792E-3</v>
      </c>
      <c r="U129" s="145">
        <v>1.4529696660718905E-2</v>
      </c>
      <c r="V129" s="145">
        <v>0.09</v>
      </c>
      <c r="W129" s="145"/>
    </row>
    <row r="130" spans="2:23">
      <c r="B130" s="146">
        <v>38322</v>
      </c>
      <c r="C130" s="147">
        <v>8.6E-3</v>
      </c>
      <c r="D130" s="147">
        <v>7.4000000000000003E-3</v>
      </c>
      <c r="E130" s="147">
        <v>7.4119999999999993E-3</v>
      </c>
      <c r="F130" s="147">
        <v>1.4800000000000001E-2</v>
      </c>
      <c r="G130" s="147">
        <v>1.4849697303770171E-2</v>
      </c>
      <c r="H130" s="147">
        <v>1.4410918463608535E-2</v>
      </c>
      <c r="I130" s="147">
        <v>1.9125445528799911E-2</v>
      </c>
      <c r="J130" s="147">
        <v>1.5833233785487844E-2</v>
      </c>
      <c r="K130" s="147">
        <v>1.4738711953844241E-2</v>
      </c>
      <c r="L130" s="147">
        <v>1.4967990454948676E-2</v>
      </c>
      <c r="M130" s="147">
        <v>1.4576594858074277E-2</v>
      </c>
      <c r="N130" s="147">
        <v>1.5070885993065497E-2</v>
      </c>
      <c r="O130" s="147">
        <v>1.4639727333807917E-2</v>
      </c>
      <c r="P130" s="147">
        <v>1.532613510885783E-2</v>
      </c>
      <c r="Q130" s="147">
        <v>1.5354237789813263E-2</v>
      </c>
      <c r="R130" s="147"/>
      <c r="S130" s="147">
        <v>-2.1025451862781264E-2</v>
      </c>
      <c r="T130" s="147">
        <v>-4.044906719498087E-3</v>
      </c>
      <c r="U130" s="147">
        <v>-5.3030303030303094E-2</v>
      </c>
      <c r="V130" s="147">
        <v>4.24E-2</v>
      </c>
      <c r="W130" s="147"/>
    </row>
    <row r="131" spans="2:23">
      <c r="B131" s="144">
        <v>38353</v>
      </c>
      <c r="C131" s="145">
        <v>5.7999999999999996E-3</v>
      </c>
      <c r="D131" s="145">
        <v>3.9000000000000003E-3</v>
      </c>
      <c r="E131" s="145">
        <v>6.8889999999999993E-3</v>
      </c>
      <c r="F131" s="145">
        <v>1.38E-2</v>
      </c>
      <c r="G131" s="145">
        <v>1.054001788665837E-2</v>
      </c>
      <c r="H131" s="145">
        <v>1.0811151662153407E-2</v>
      </c>
      <c r="I131" s="145">
        <v>-5.3474861832695231E-3</v>
      </c>
      <c r="J131" s="145">
        <v>1.4463095231752154E-2</v>
      </c>
      <c r="K131" s="145">
        <v>3.5990066666451437E-3</v>
      </c>
      <c r="L131" s="145">
        <v>-2.0719139769163064E-3</v>
      </c>
      <c r="M131" s="145">
        <v>7.6518956729345611E-3</v>
      </c>
      <c r="N131" s="145">
        <v>1.2081285103071382E-2</v>
      </c>
      <c r="O131" s="145">
        <v>1.2823074439783255E-2</v>
      </c>
      <c r="P131" s="145">
        <v>1.165148670070848E-2</v>
      </c>
      <c r="Q131" s="145">
        <v>1.2347142822985102E-2</v>
      </c>
      <c r="R131" s="145"/>
      <c r="S131" s="145">
        <v>-2.4299065420560706E-2</v>
      </c>
      <c r="T131" s="145">
        <v>-5.3736703964636034E-2</v>
      </c>
      <c r="U131" s="145">
        <v>-4.4808156694392309E-2</v>
      </c>
      <c r="V131" s="145">
        <v>-7.0400000000000004E-2</v>
      </c>
      <c r="W131" s="145"/>
    </row>
    <row r="132" spans="2:23">
      <c r="B132" s="144">
        <v>38384</v>
      </c>
      <c r="C132" s="145">
        <v>5.8999999999999999E-3</v>
      </c>
      <c r="D132" s="145">
        <v>3.0000000000000001E-3</v>
      </c>
      <c r="E132" s="145">
        <v>5.9670000000000001E-3</v>
      </c>
      <c r="F132" s="145">
        <v>1.2199999999999999E-2</v>
      </c>
      <c r="G132" s="145">
        <v>1.3580887599736746E-2</v>
      </c>
      <c r="H132" s="145">
        <v>1.3302286611435843E-2</v>
      </c>
      <c r="I132" s="145">
        <v>1.5870269654794988E-2</v>
      </c>
      <c r="J132" s="145">
        <v>1.2600846270265587E-2</v>
      </c>
      <c r="K132" s="145">
        <v>6.1143107676249198E-3</v>
      </c>
      <c r="L132" s="145">
        <v>5.768818371373774E-3</v>
      </c>
      <c r="M132" s="145">
        <v>6.3673501416088296E-3</v>
      </c>
      <c r="N132" s="145">
        <v>5.4741980114514366E-3</v>
      </c>
      <c r="O132" s="145">
        <v>-6.1050683377145143E-3</v>
      </c>
      <c r="P132" s="145">
        <v>1.1915743296139425E-2</v>
      </c>
      <c r="Q132" s="145">
        <v>1.171037683150522E-2</v>
      </c>
      <c r="R132" s="145"/>
      <c r="S132" s="145">
        <v>-8.0459770114942319E-3</v>
      </c>
      <c r="T132" s="145">
        <v>4.4963503649635417E-3</v>
      </c>
      <c r="U132" s="145">
        <v>2.528089887640439E-2</v>
      </c>
      <c r="V132" s="145">
        <v>0.1555</v>
      </c>
      <c r="W132" s="145"/>
    </row>
    <row r="133" spans="2:23">
      <c r="B133" s="144">
        <v>38412</v>
      </c>
      <c r="C133" s="145">
        <v>6.0999999999999995E-3</v>
      </c>
      <c r="D133" s="145">
        <v>8.5000000000000006E-3</v>
      </c>
      <c r="E133" s="145">
        <v>7.6480000000000003E-3</v>
      </c>
      <c r="F133" s="145">
        <v>1.52E-2</v>
      </c>
      <c r="G133" s="145">
        <v>1.2790915615614296E-2</v>
      </c>
      <c r="H133" s="145">
        <v>1.4166416681544058E-2</v>
      </c>
      <c r="I133" s="145">
        <v>4.9271926528446919E-3</v>
      </c>
      <c r="J133" s="145">
        <v>1.5834760116426816E-2</v>
      </c>
      <c r="K133" s="145">
        <v>1.8942285859705699E-2</v>
      </c>
      <c r="L133" s="145">
        <v>2.4125941076496238E-2</v>
      </c>
      <c r="M133" s="145">
        <v>1.5325453370152564E-2</v>
      </c>
      <c r="N133" s="145">
        <v>9.799449305466279E-3</v>
      </c>
      <c r="O133" s="145">
        <v>1.0237308461430894E-2</v>
      </c>
      <c r="P133" s="145">
        <v>9.564084150352592E-3</v>
      </c>
      <c r="Q133" s="145">
        <v>1.5195990626374556E-2</v>
      </c>
      <c r="R133" s="145"/>
      <c r="S133" s="145">
        <v>1.9098548510313229E-2</v>
      </c>
      <c r="T133" s="145">
        <v>5.784211138239792E-3</v>
      </c>
      <c r="U133" s="145">
        <v>1.3736263736263687E-2</v>
      </c>
      <c r="V133" s="145">
        <v>-5.4299999999999994E-2</v>
      </c>
      <c r="W133" s="145"/>
    </row>
    <row r="134" spans="2:23">
      <c r="B134" s="144">
        <v>38443</v>
      </c>
      <c r="C134" s="145">
        <v>8.6999999999999994E-3</v>
      </c>
      <c r="D134" s="145">
        <v>8.6E-3</v>
      </c>
      <c r="E134" s="145">
        <v>7.0130000000000001E-3</v>
      </c>
      <c r="F134" s="145">
        <v>1.41E-2</v>
      </c>
      <c r="G134" s="145">
        <v>1.4236256866489105E-2</v>
      </c>
      <c r="H134" s="145">
        <v>1.4042266315041241E-2</v>
      </c>
      <c r="I134" s="145">
        <v>1.4945434077626718E-2</v>
      </c>
      <c r="J134" s="145">
        <v>1.4340000000000019E-2</v>
      </c>
      <c r="K134" s="145">
        <v>1.6759999999999886E-2</v>
      </c>
      <c r="L134" s="145">
        <v>1.8990000000000062E-2</v>
      </c>
      <c r="M134" s="145">
        <v>1.5220000000000011E-2</v>
      </c>
      <c r="N134" s="145">
        <v>1.3640000000000096E-2</v>
      </c>
      <c r="O134" s="145">
        <v>1.3319999999999999E-2</v>
      </c>
      <c r="P134" s="145">
        <v>1.3800000000000034E-2</v>
      </c>
      <c r="Q134" s="145">
        <v>1.4569999999999972E-2</v>
      </c>
      <c r="R134" s="145">
        <v>1.4281179148609935E-2</v>
      </c>
      <c r="S134" s="145">
        <v>-4.9248120300751985E-2</v>
      </c>
      <c r="T134" s="145">
        <v>-5.6960379157876551E-2</v>
      </c>
      <c r="U134" s="145">
        <v>-3.551912568306026E-2</v>
      </c>
      <c r="V134" s="145">
        <v>-6.6299999999999998E-2</v>
      </c>
      <c r="W134" s="145"/>
    </row>
    <row r="135" spans="2:23">
      <c r="B135" s="144">
        <v>38473</v>
      </c>
      <c r="C135" s="145">
        <v>4.8999999999999998E-3</v>
      </c>
      <c r="D135" s="145">
        <v>-2.2000000000000001E-3</v>
      </c>
      <c r="E135" s="145">
        <v>7.5399999999999998E-3</v>
      </c>
      <c r="F135" s="145">
        <v>1.4999999999999999E-2</v>
      </c>
      <c r="G135" s="145">
        <v>1.633726596677354E-2</v>
      </c>
      <c r="H135" s="145">
        <v>1.5444480335060629E-2</v>
      </c>
      <c r="I135" s="145">
        <v>2.0219015785164718E-2</v>
      </c>
      <c r="J135" s="145">
        <v>1.5211861900348955E-2</v>
      </c>
      <c r="K135" s="145">
        <v>-5.9010976041440344E-5</v>
      </c>
      <c r="L135" s="145">
        <v>-7.0265655207607525E-3</v>
      </c>
      <c r="M135" s="145">
        <v>4.7575894879927638E-3</v>
      </c>
      <c r="N135" s="145">
        <v>1.4512055562132531E-2</v>
      </c>
      <c r="O135" s="145">
        <v>1.3302806615876461E-2</v>
      </c>
      <c r="P135" s="145">
        <v>1.5121325705267363E-2</v>
      </c>
      <c r="Q135" s="145">
        <v>1.3759523739121038E-2</v>
      </c>
      <c r="R135" s="145">
        <v>1.5487971794927891E-2</v>
      </c>
      <c r="S135" s="145">
        <v>-4.0621266427718128E-2</v>
      </c>
      <c r="T135" s="145">
        <v>-9.2302034812453915E-2</v>
      </c>
      <c r="U135" s="145">
        <v>-6.3218390804597568E-2</v>
      </c>
      <c r="V135" s="145">
        <v>1.46E-2</v>
      </c>
      <c r="W135" s="145"/>
    </row>
    <row r="136" spans="2:23">
      <c r="B136" s="144">
        <v>38504</v>
      </c>
      <c r="C136" s="148">
        <v>-2.0000000000000001E-4</v>
      </c>
      <c r="D136" s="148">
        <v>-4.4000000000000003E-3</v>
      </c>
      <c r="E136" s="148">
        <v>8.0079999999999995E-3</v>
      </c>
      <c r="F136" s="148">
        <v>1.5800000000000002E-2</v>
      </c>
      <c r="G136" s="148">
        <v>1.7537176186222636E-2</v>
      </c>
      <c r="H136" s="148">
        <v>1.6766741103210414E-2</v>
      </c>
      <c r="I136" s="148">
        <v>1.9716039552751807E-2</v>
      </c>
      <c r="J136" s="148">
        <v>1.6188080833584362E-2</v>
      </c>
      <c r="K136" s="148">
        <v>-2.2622209107903135E-4</v>
      </c>
      <c r="L136" s="148">
        <v>-4.1508949131774386E-4</v>
      </c>
      <c r="M136" s="148">
        <v>-1.1764129209357321E-4</v>
      </c>
      <c r="N136" s="148">
        <v>5.1538872951817361E-3</v>
      </c>
      <c r="O136" s="148">
        <v>2.804830541488279E-3</v>
      </c>
      <c r="P136" s="148">
        <v>6.2479958800150115E-3</v>
      </c>
      <c r="Q136" s="148">
        <v>1.4399191078529494E-2</v>
      </c>
      <c r="R136" s="148">
        <v>1.6169300763314576E-2</v>
      </c>
      <c r="S136" s="148">
        <v>-4.5008183306055605E-2</v>
      </c>
      <c r="T136" s="148">
        <v>-3.9196488858879275E-2</v>
      </c>
      <c r="U136" s="148">
        <v>1.0687022900763399E-2</v>
      </c>
      <c r="V136" s="148">
        <v>-6.0999999999999995E-3</v>
      </c>
      <c r="W136" s="148"/>
    </row>
    <row r="137" spans="2:23">
      <c r="B137" s="144">
        <v>38534</v>
      </c>
      <c r="C137" s="145">
        <v>2.5000000000000001E-3</v>
      </c>
      <c r="D137" s="145">
        <v>-3.4000000000000002E-3</v>
      </c>
      <c r="E137" s="145">
        <v>7.5880000000000001E-3</v>
      </c>
      <c r="F137" s="145">
        <v>1.5100000000000001E-2</v>
      </c>
      <c r="G137" s="145">
        <v>1.2660461233254594E-2</v>
      </c>
      <c r="H137" s="145">
        <v>1.4323771208950342E-2</v>
      </c>
      <c r="I137" s="145">
        <v>8.2290613074886831E-3</v>
      </c>
      <c r="J137" s="145">
        <v>1.5309047819273003E-2</v>
      </c>
      <c r="K137" s="145">
        <v>2.7939830983698677E-3</v>
      </c>
      <c r="L137" s="145">
        <v>4.1723929959165407E-3</v>
      </c>
      <c r="M137" s="145">
        <v>1.9511142921573299E-3</v>
      </c>
      <c r="N137" s="145">
        <v>7.3138876795819652E-3</v>
      </c>
      <c r="O137" s="145">
        <v>3.8361432678113427E-3</v>
      </c>
      <c r="P137" s="145">
        <v>9.782146857738816E-3</v>
      </c>
      <c r="Q137" s="145">
        <v>1.3130906511779505E-2</v>
      </c>
      <c r="R137" s="145">
        <v>1.4289338958713094E-2</v>
      </c>
      <c r="S137" s="145">
        <v>9.7581671616460142E-3</v>
      </c>
      <c r="T137" s="145">
        <v>1.8904388769809266E-2</v>
      </c>
      <c r="U137" s="145">
        <v>1.8461538461538529E-2</v>
      </c>
      <c r="V137" s="145">
        <v>3.95E-2</v>
      </c>
      <c r="W137" s="145"/>
    </row>
    <row r="138" spans="2:23">
      <c r="B138" s="144">
        <v>38565</v>
      </c>
      <c r="C138" s="145">
        <v>1.7000000000000001E-3</v>
      </c>
      <c r="D138" s="145">
        <v>-6.5000000000000006E-3</v>
      </c>
      <c r="E138" s="145">
        <v>8.483000000000001E-3</v>
      </c>
      <c r="F138" s="145">
        <v>1.6500000000000001E-2</v>
      </c>
      <c r="G138" s="145">
        <v>1.5158147025952085E-2</v>
      </c>
      <c r="H138" s="145">
        <v>1.6033316659557428E-2</v>
      </c>
      <c r="I138" s="145">
        <v>1.3212704405822118E-2</v>
      </c>
      <c r="J138" s="145">
        <v>1.6480620446887473E-2</v>
      </c>
      <c r="K138" s="145">
        <v>-1.6677948808506704E-3</v>
      </c>
      <c r="L138" s="145">
        <v>-3.4165985644378782E-3</v>
      </c>
      <c r="M138" s="145">
        <v>-6.1648661343349787E-4</v>
      </c>
      <c r="N138" s="145">
        <v>1.0612652586894145E-2</v>
      </c>
      <c r="O138" s="145">
        <v>1.1222584483809417E-2</v>
      </c>
      <c r="P138" s="145">
        <v>9.993401486100062E-3</v>
      </c>
      <c r="Q138" s="145">
        <v>1.411488685385609E-2</v>
      </c>
      <c r="R138" s="145">
        <v>1.5843593260679967E-2</v>
      </c>
      <c r="S138" s="145">
        <v>-4.6433094132546371E-3</v>
      </c>
      <c r="T138" s="145">
        <v>5.2419215780941109E-3</v>
      </c>
      <c r="U138" s="145">
        <v>-1.4925373134328401E-2</v>
      </c>
      <c r="V138" s="145">
        <v>7.6799999999999993E-2</v>
      </c>
      <c r="W138" s="145"/>
    </row>
    <row r="139" spans="2:23">
      <c r="B139" s="144">
        <v>38596</v>
      </c>
      <c r="C139" s="145">
        <v>3.4999999999999996E-3</v>
      </c>
      <c r="D139" s="145">
        <v>-5.3E-3</v>
      </c>
      <c r="E139" s="145">
        <v>7.6500000000000005E-3</v>
      </c>
      <c r="F139" s="145">
        <v>1.4999999999999999E-2</v>
      </c>
      <c r="G139" s="145">
        <v>1.7447652855336893E-2</v>
      </c>
      <c r="H139" s="145">
        <v>1.5551121055598305E-2</v>
      </c>
      <c r="I139" s="145">
        <v>2.1046921525929463E-2</v>
      </c>
      <c r="J139" s="145">
        <v>1.5417094919303098E-2</v>
      </c>
      <c r="K139" s="145">
        <v>-5.6210139444384799E-3</v>
      </c>
      <c r="L139" s="145">
        <v>-3.4085520075877174E-3</v>
      </c>
      <c r="M139" s="145">
        <v>-6.9422005502843831E-3</v>
      </c>
      <c r="N139" s="145">
        <v>5.7020128105220724E-3</v>
      </c>
      <c r="O139" s="145">
        <v>3.3581125685255842E-3</v>
      </c>
      <c r="P139" s="145">
        <v>8.3416971234873127E-3</v>
      </c>
      <c r="Q139" s="145">
        <v>1.3526624127766063E-2</v>
      </c>
      <c r="R139" s="145">
        <v>1.5558411023558927E-2</v>
      </c>
      <c r="S139" s="145">
        <v>-5.6284384257300091E-2</v>
      </c>
      <c r="T139" s="145">
        <v>-8.3399087447253661E-2</v>
      </c>
      <c r="U139" s="145">
        <v>7.4626865671640896E-3</v>
      </c>
      <c r="V139" s="145">
        <v>0.12609999999999999</v>
      </c>
      <c r="W139" s="145">
        <v>0.10994895502263299</v>
      </c>
    </row>
    <row r="140" spans="2:23">
      <c r="B140" s="144">
        <v>38626</v>
      </c>
      <c r="C140" s="145">
        <v>7.4999999999999997E-3</v>
      </c>
      <c r="D140" s="145">
        <v>6.0000000000000001E-3</v>
      </c>
      <c r="E140" s="145">
        <v>7.11E-3</v>
      </c>
      <c r="F140" s="145">
        <v>1.3999999999999999E-2</v>
      </c>
      <c r="G140" s="145">
        <v>1.3400314333440466E-2</v>
      </c>
      <c r="H140" s="145">
        <v>1.5063805817501219E-2</v>
      </c>
      <c r="I140" s="145">
        <v>1.0477000135263426E-2</v>
      </c>
      <c r="J140" s="145">
        <v>1.4371432219000502E-2</v>
      </c>
      <c r="K140" s="145">
        <v>1.225429641561826E-2</v>
      </c>
      <c r="L140" s="145">
        <v>1.9569549226239547E-2</v>
      </c>
      <c r="M140" s="145">
        <v>7.9570104515873652E-3</v>
      </c>
      <c r="N140" s="145">
        <v>8.9769999811011303E-3</v>
      </c>
      <c r="O140" s="145">
        <v>7.084692106718693E-3</v>
      </c>
      <c r="P140" s="145">
        <v>1.1061552185548607E-2</v>
      </c>
      <c r="Q140" s="145">
        <v>1.3686652062662175E-2</v>
      </c>
      <c r="R140" s="145">
        <v>1.3836155192407329E-2</v>
      </c>
      <c r="S140" s="145">
        <v>1.0767160161507361E-2</v>
      </c>
      <c r="T140" s="145">
        <v>1.130324126057336E-2</v>
      </c>
      <c r="U140" s="145">
        <v>0</v>
      </c>
      <c r="V140" s="145">
        <v>-4.4000000000000004E-2</v>
      </c>
      <c r="W140" s="145">
        <v>-5.4492129878694201E-2</v>
      </c>
    </row>
    <row r="141" spans="2:23">
      <c r="B141" s="144">
        <v>38657</v>
      </c>
      <c r="C141" s="145">
        <v>5.5000000000000005E-3</v>
      </c>
      <c r="D141" s="145">
        <v>4.0000000000000001E-3</v>
      </c>
      <c r="E141" s="145">
        <v>6.9389999999999999E-3</v>
      </c>
      <c r="F141" s="145">
        <v>1.38E-2</v>
      </c>
      <c r="G141" s="145">
        <v>1.8582198927372229E-2</v>
      </c>
      <c r="H141" s="145">
        <v>1.583085325164979E-2</v>
      </c>
      <c r="I141" s="145">
        <v>2.2752965346736209E-2</v>
      </c>
      <c r="J141" s="145">
        <v>1.5156691058810789E-2</v>
      </c>
      <c r="K141" s="145">
        <v>7.3221450956271195E-3</v>
      </c>
      <c r="L141" s="145">
        <v>1.2815401818270233E-2</v>
      </c>
      <c r="M141" s="145">
        <v>4.1182857757735558E-3</v>
      </c>
      <c r="N141" s="145">
        <v>1.943320596388709E-2</v>
      </c>
      <c r="O141" s="145">
        <v>2.2534251114877391E-2</v>
      </c>
      <c r="P141" s="145">
        <v>1.4609047764992278E-2</v>
      </c>
      <c r="Q141" s="145">
        <v>1.5608400751818241E-2</v>
      </c>
      <c r="R141" s="145">
        <v>1.6444310536173345E-2</v>
      </c>
      <c r="S141" s="145">
        <v>-1.6926503340757404E-2</v>
      </c>
      <c r="T141" s="145">
        <v>-3.6824574389341169E-2</v>
      </c>
      <c r="U141" s="145">
        <v>3.9267788603484011E-2</v>
      </c>
      <c r="V141" s="145">
        <v>5.7000000000000002E-2</v>
      </c>
      <c r="W141" s="145">
        <v>3.4359341445955503E-2</v>
      </c>
    </row>
    <row r="142" spans="2:23">
      <c r="B142" s="146">
        <v>38687</v>
      </c>
      <c r="C142" s="147">
        <v>3.5999999999999999E-3</v>
      </c>
      <c r="D142" s="147">
        <v>-1E-4</v>
      </c>
      <c r="E142" s="147">
        <v>7.28E-3</v>
      </c>
      <c r="F142" s="147">
        <v>1.47E-2</v>
      </c>
      <c r="G142" s="147">
        <v>1.7585536175504624E-2</v>
      </c>
      <c r="H142" s="147">
        <v>1.4831883781761368E-2</v>
      </c>
      <c r="I142" s="147">
        <v>2.1072504429497707E-2</v>
      </c>
      <c r="J142" s="147">
        <v>1.5904502143034183E-2</v>
      </c>
      <c r="K142" s="147">
        <v>1.164965739152346E-2</v>
      </c>
      <c r="L142" s="147">
        <v>1.3680481552950763E-2</v>
      </c>
      <c r="M142" s="147">
        <v>1.1222819733458067E-2</v>
      </c>
      <c r="N142" s="147">
        <v>1.8235937198555652E-2</v>
      </c>
      <c r="O142" s="147">
        <v>2.026908154856133E-2</v>
      </c>
      <c r="P142" s="147">
        <v>1.2979880270215904E-2</v>
      </c>
      <c r="Q142" s="147">
        <v>1.6262561241640716E-2</v>
      </c>
      <c r="R142" s="147">
        <v>1.6640924597505657E-2</v>
      </c>
      <c r="S142" s="147">
        <v>4.6825754164790734E-2</v>
      </c>
      <c r="T142" s="147">
        <v>6.4015369836695424E-2</v>
      </c>
      <c r="U142" s="147">
        <v>7.7777777777777724E-2</v>
      </c>
      <c r="V142" s="147">
        <v>4.82E-2</v>
      </c>
      <c r="W142" s="147">
        <v>5.2364475201845499E-2</v>
      </c>
    </row>
    <row r="143" spans="2:23">
      <c r="B143" s="144">
        <v>38718</v>
      </c>
      <c r="C143" s="145">
        <v>5.8999999999999999E-3</v>
      </c>
      <c r="D143" s="145">
        <v>9.1999999999999998E-3</v>
      </c>
      <c r="E143" s="145">
        <v>7.3379999999999999E-3</v>
      </c>
      <c r="F143" s="145">
        <v>1.43E-2</v>
      </c>
      <c r="G143" s="145">
        <v>1.7978848413630955E-2</v>
      </c>
      <c r="H143" s="145">
        <v>1.64351112712664E-2</v>
      </c>
      <c r="I143" s="145">
        <v>2.1089414753757252E-2</v>
      </c>
      <c r="J143" s="145">
        <v>1.5080195258019513E-2</v>
      </c>
      <c r="K143" s="145">
        <v>2.14790047997242E-2</v>
      </c>
      <c r="L143" s="145">
        <v>2.2758267984998248E-2</v>
      </c>
      <c r="M143" s="145">
        <v>2.0982658959537437E-2</v>
      </c>
      <c r="N143" s="145">
        <v>2.6868526471543808E-2</v>
      </c>
      <c r="O143" s="145">
        <v>2.9804149347467224E-2</v>
      </c>
      <c r="P143" s="145">
        <v>1.6970288440685266E-2</v>
      </c>
      <c r="Q143" s="145">
        <v>1.7453880057358484E-2</v>
      </c>
      <c r="R143" s="145">
        <v>1.7114047130094789E-2</v>
      </c>
      <c r="S143" s="145">
        <v>-5.3418803418803451E-2</v>
      </c>
      <c r="T143" s="145">
        <v>-2.5351197139864889E-2</v>
      </c>
      <c r="U143" s="145">
        <v>5.1546391752577359E-2</v>
      </c>
      <c r="V143" s="145">
        <v>0.1472</v>
      </c>
      <c r="W143" s="145">
        <v>0.142531952922133</v>
      </c>
    </row>
    <row r="144" spans="2:23">
      <c r="B144" s="144">
        <v>38749</v>
      </c>
      <c r="C144" s="145">
        <v>4.0999999999999995E-3</v>
      </c>
      <c r="D144" s="145">
        <v>1E-4</v>
      </c>
      <c r="E144" s="145">
        <v>5.7289999999999997E-3</v>
      </c>
      <c r="F144" s="145">
        <v>1.1399999999999999E-2</v>
      </c>
      <c r="G144" s="145">
        <v>1.6260725691638722E-2</v>
      </c>
      <c r="H144" s="145">
        <v>1.317961437167714E-2</v>
      </c>
      <c r="I144" s="145">
        <v>2.0917104632866446E-2</v>
      </c>
      <c r="J144" s="145">
        <v>1.1884929154143409E-2</v>
      </c>
      <c r="K144" s="145">
        <v>5.2990442962587814E-2</v>
      </c>
      <c r="L144" s="145">
        <v>7.7321258253002512E-3</v>
      </c>
      <c r="M144" s="145">
        <v>6.9363452792088998E-2</v>
      </c>
      <c r="N144" s="145">
        <v>5.2998752350325917E-2</v>
      </c>
      <c r="O144" s="145">
        <v>3.1250550806380506E-2</v>
      </c>
      <c r="P144" s="145">
        <v>0.13544276803326749</v>
      </c>
      <c r="Q144" s="145">
        <v>2.1555488305736947E-2</v>
      </c>
      <c r="R144" s="145">
        <v>1.8939584825856448E-2</v>
      </c>
      <c r="S144" s="145">
        <v>-3.8236617183985633E-2</v>
      </c>
      <c r="T144" s="145">
        <v>-6.0469079995553843E-2</v>
      </c>
      <c r="U144" s="145">
        <v>-4.4009779951100225E-2</v>
      </c>
      <c r="V144" s="145">
        <v>5.8999999999999999E-3</v>
      </c>
      <c r="W144" s="145">
        <v>2.0484363700763002E-2</v>
      </c>
    </row>
    <row r="145" spans="2:23">
      <c r="B145" s="144">
        <v>38777</v>
      </c>
      <c r="C145" s="145">
        <v>4.3E-3</v>
      </c>
      <c r="D145" s="145">
        <v>-2.3E-3</v>
      </c>
      <c r="E145" s="145">
        <v>7.0830000000000008E-3</v>
      </c>
      <c r="F145" s="145">
        <v>1.4199999999999999E-2</v>
      </c>
      <c r="G145" s="145">
        <v>1.3770464492874446E-2</v>
      </c>
      <c r="H145" s="145">
        <v>1.489612498452253E-2</v>
      </c>
      <c r="I145" s="145">
        <v>1.2283203535477405E-2</v>
      </c>
      <c r="J145" s="145">
        <v>1.4350696742875702E-2</v>
      </c>
      <c r="K145" s="145">
        <v>3.2866316923927386E-3</v>
      </c>
      <c r="L145" s="145">
        <v>5.5317663058460642E-3</v>
      </c>
      <c r="M145" s="145">
        <v>2.2059666987266358E-3</v>
      </c>
      <c r="N145" s="145">
        <v>-3.8382590991773435E-3</v>
      </c>
      <c r="O145" s="145">
        <v>3.8969029876256833E-3</v>
      </c>
      <c r="P145" s="145">
        <v>-2.0565794107289537E-2</v>
      </c>
      <c r="Q145" s="145">
        <v>1.0639198293665553E-2</v>
      </c>
      <c r="R145" s="145">
        <v>1.1245724408964097E-2</v>
      </c>
      <c r="S145" s="145">
        <v>2.3156899810964138E-2</v>
      </c>
      <c r="T145" s="145">
        <v>3.8253736640769809E-2</v>
      </c>
      <c r="U145" s="145">
        <v>7.571801566579639E-2</v>
      </c>
      <c r="V145" s="145">
        <v>-1.7000000000000001E-2</v>
      </c>
      <c r="W145" s="145">
        <v>-1.6052757169509001E-3</v>
      </c>
    </row>
    <row r="146" spans="2:23">
      <c r="B146" s="144">
        <v>38808</v>
      </c>
      <c r="C146" s="145">
        <v>2.0999999999999999E-3</v>
      </c>
      <c r="D146" s="145">
        <v>-4.1999999999999997E-3</v>
      </c>
      <c r="E146" s="145">
        <v>5.8589999999999996E-3</v>
      </c>
      <c r="F146" s="145">
        <v>1.0800000000000001E-2</v>
      </c>
      <c r="G146" s="145">
        <v>1.084955163901058E-2</v>
      </c>
      <c r="H146" s="145">
        <v>1.1052890119223058E-2</v>
      </c>
      <c r="I146" s="145">
        <v>1.0358601987014326E-2</v>
      </c>
      <c r="J146" s="145">
        <v>1.0809454089102832E-2</v>
      </c>
      <c r="K146" s="145">
        <v>-3.746382344063548E-3</v>
      </c>
      <c r="L146" s="145">
        <v>2.0927002229775837E-3</v>
      </c>
      <c r="M146" s="145">
        <v>-6.2071333609206025E-3</v>
      </c>
      <c r="N146" s="145">
        <v>4.556648183204004E-3</v>
      </c>
      <c r="O146" s="145">
        <v>6.9803868155815518E-3</v>
      </c>
      <c r="P146" s="145">
        <v>-1.6539226731224765E-3</v>
      </c>
      <c r="Q146" s="145">
        <v>8.776851890624382E-3</v>
      </c>
      <c r="R146" s="145">
        <v>9.8158168330326756E-3</v>
      </c>
      <c r="S146" s="145">
        <v>-2.4299065420560817E-2</v>
      </c>
      <c r="T146" s="145">
        <v>1.3294336612603708E-3</v>
      </c>
      <c r="U146" s="145">
        <v>7.5794621026894937E-2</v>
      </c>
      <c r="V146" s="145">
        <v>6.3500000000000001E-2</v>
      </c>
      <c r="W146" s="145">
        <v>1.0110666898429901E-2</v>
      </c>
    </row>
    <row r="147" spans="2:23">
      <c r="B147" s="144">
        <v>38838</v>
      </c>
      <c r="C147" s="145">
        <v>1E-3</v>
      </c>
      <c r="D147" s="145">
        <v>3.8E-3</v>
      </c>
      <c r="E147" s="145">
        <v>6.8969999999999995E-3</v>
      </c>
      <c r="F147" s="145">
        <v>1.2800000000000001E-2</v>
      </c>
      <c r="G147" s="145">
        <v>3.6429737898011627E-3</v>
      </c>
      <c r="H147" s="145">
        <v>1.0726043568055177E-2</v>
      </c>
      <c r="I147" s="145">
        <v>-6.7473879782484758E-3</v>
      </c>
      <c r="J147" s="145">
        <v>1.2804489434433908E-2</v>
      </c>
      <c r="K147" s="145">
        <v>-8.9199786134378511E-3</v>
      </c>
      <c r="L147" s="145">
        <v>1.0040398697757524E-2</v>
      </c>
      <c r="M147" s="145">
        <v>-1.6921523114268977E-2</v>
      </c>
      <c r="N147" s="145">
        <v>-3.3836404569332013E-2</v>
      </c>
      <c r="O147" s="145">
        <v>-1.7583606668244878E-2</v>
      </c>
      <c r="P147" s="145">
        <v>-8.1736694677871258E-2</v>
      </c>
      <c r="Q147" s="145">
        <v>1.3117149427577246E-3</v>
      </c>
      <c r="R147" s="145">
        <v>2.1558458692860771E-3</v>
      </c>
      <c r="S147" s="145">
        <v>0.12815533980582505</v>
      </c>
      <c r="T147" s="145">
        <v>0.11823837341628107</v>
      </c>
      <c r="U147" s="145">
        <v>0.12471655328798192</v>
      </c>
      <c r="V147" s="145">
        <v>-9.4899999999999998E-2</v>
      </c>
      <c r="W147" s="145">
        <v>-7.9014540969971597E-2</v>
      </c>
    </row>
    <row r="148" spans="2:23">
      <c r="B148" s="144">
        <v>38869</v>
      </c>
      <c r="C148" s="148">
        <v>-2.0999999999999999E-3</v>
      </c>
      <c r="D148" s="148">
        <v>7.4999999999999997E-3</v>
      </c>
      <c r="E148" s="148">
        <v>6.9470000000000001E-3</v>
      </c>
      <c r="F148" s="148">
        <v>1.18E-2</v>
      </c>
      <c r="G148" s="148">
        <v>1.8148753515630611E-2</v>
      </c>
      <c r="H148" s="148">
        <v>1.3815689461879499E-2</v>
      </c>
      <c r="I148" s="148">
        <v>2.4416429663619121E-2</v>
      </c>
      <c r="J148" s="148">
        <v>1.1882579843744967E-2</v>
      </c>
      <c r="K148" s="148">
        <v>4.2348879238260917E-3</v>
      </c>
      <c r="L148" s="148">
        <v>1.298326080283152E-2</v>
      </c>
      <c r="M148" s="148">
        <v>4.5059658988511053E-4</v>
      </c>
      <c r="N148" s="148">
        <v>1.7847279756973311E-2</v>
      </c>
      <c r="O148" s="148">
        <v>1.9378377448112216E-2</v>
      </c>
      <c r="P148" s="148">
        <v>1.2550441444346694E-2</v>
      </c>
      <c r="Q148" s="148">
        <v>1.4277304723449902E-2</v>
      </c>
      <c r="R148" s="148">
        <v>1.5098663562860049E-2</v>
      </c>
      <c r="S148" s="148">
        <v>-3.8615179760319696E-2</v>
      </c>
      <c r="T148" s="148">
        <v>-6.0992570982733474E-2</v>
      </c>
      <c r="U148" s="148">
        <v>-7.7253218884120178E-2</v>
      </c>
      <c r="V148" s="148">
        <v>2.7000000000000001E-3</v>
      </c>
      <c r="W148" s="148">
        <v>1.09927752864971E-2</v>
      </c>
    </row>
    <row r="149" spans="2:23">
      <c r="B149" s="144">
        <v>38899</v>
      </c>
      <c r="C149" s="145">
        <v>1.9E-3</v>
      </c>
      <c r="D149" s="145">
        <v>1.8E-3</v>
      </c>
      <c r="E149" s="145">
        <v>6.7600000000000004E-3</v>
      </c>
      <c r="F149" s="145">
        <v>1.1699999999999999E-2</v>
      </c>
      <c r="G149" s="145">
        <v>1.5507603751618193E-2</v>
      </c>
      <c r="H149" s="145">
        <v>1.2702396748412115E-2</v>
      </c>
      <c r="I149" s="145">
        <v>2.0519328604654996E-2</v>
      </c>
      <c r="J149" s="145">
        <v>1.1702660356329497E-2</v>
      </c>
      <c r="K149" s="145">
        <v>8.9264929716177388E-3</v>
      </c>
      <c r="L149" s="145">
        <v>1.2834682163356925E-2</v>
      </c>
      <c r="M149" s="145">
        <v>7.1792746860754875E-3</v>
      </c>
      <c r="N149" s="145">
        <v>3.4085128031202228E-2</v>
      </c>
      <c r="O149" s="145">
        <v>2.3779376012965869E-2</v>
      </c>
      <c r="P149" s="145">
        <v>6.9703986159050491E-2</v>
      </c>
      <c r="Q149" s="145">
        <v>1.6087237294924561E-2</v>
      </c>
      <c r="R149" s="145">
        <v>1.6664528949247082E-2</v>
      </c>
      <c r="S149" s="145">
        <v>-1.8348623853211565E-3</v>
      </c>
      <c r="T149" s="145">
        <v>3.7209638380115706E-3</v>
      </c>
      <c r="U149" s="145">
        <v>2.7713625866050862E-2</v>
      </c>
      <c r="V149" s="145">
        <v>1.21E-2</v>
      </c>
      <c r="W149" s="145">
        <v>-3.1726474665022498E-3</v>
      </c>
    </row>
    <row r="150" spans="2:23">
      <c r="B150" s="144">
        <v>38930</v>
      </c>
      <c r="C150" s="145">
        <v>5.0000000000000001E-4</v>
      </c>
      <c r="D150" s="145">
        <v>3.7000000000000002E-3</v>
      </c>
      <c r="E150" s="145">
        <v>7.4479999999999998E-3</v>
      </c>
      <c r="F150" s="145">
        <v>1.2500000000000001E-2</v>
      </c>
      <c r="G150" s="145">
        <v>1.7122226850813327E-2</v>
      </c>
      <c r="H150" s="145">
        <v>1.4152066172963051E-2</v>
      </c>
      <c r="I150" s="145">
        <v>2.2097882241593592E-2</v>
      </c>
      <c r="J150" s="145">
        <v>1.2565160816496057E-2</v>
      </c>
      <c r="K150" s="145">
        <v>1.1775981257820423E-2</v>
      </c>
      <c r="L150" s="145">
        <v>1.4238445563025781E-2</v>
      </c>
      <c r="M150" s="145">
        <v>1.0669790986575611E-2</v>
      </c>
      <c r="N150" s="145">
        <v>2.2154804854050525E-2</v>
      </c>
      <c r="O150" s="145">
        <v>1.8980714209150706E-2</v>
      </c>
      <c r="P150" s="145">
        <v>3.2468316234158134E-2</v>
      </c>
      <c r="Q150" s="145">
        <v>1.5502691048342232E-2</v>
      </c>
      <c r="R150" s="145">
        <v>1.579797563757257E-2</v>
      </c>
      <c r="S150" s="145">
        <v>-2.1441605839416122E-2</v>
      </c>
      <c r="T150" s="145">
        <v>-1.3820904117477606E-2</v>
      </c>
      <c r="U150" s="145">
        <v>-4.7930283224400738E-2</v>
      </c>
      <c r="V150" s="145">
        <v>-2.2700000000000001E-2</v>
      </c>
      <c r="W150" s="145">
        <v>3.2229157654038797E-2</v>
      </c>
    </row>
    <row r="151" spans="2:23">
      <c r="B151" s="144">
        <v>38961</v>
      </c>
      <c r="C151" s="145">
        <v>2.0999999999999999E-3</v>
      </c>
      <c r="D151" s="145">
        <v>2.8999999999999998E-3</v>
      </c>
      <c r="E151" s="145">
        <v>6.5290000000000001E-3</v>
      </c>
      <c r="F151" s="145">
        <v>1.0500000000000001E-2</v>
      </c>
      <c r="G151" s="145">
        <v>1.3301968691366239E-2</v>
      </c>
      <c r="H151" s="145">
        <v>1.1655058041503796E-2</v>
      </c>
      <c r="I151" s="145">
        <v>1.5820870272566401E-2</v>
      </c>
      <c r="J151" s="145">
        <v>1.0564407407699372E-2</v>
      </c>
      <c r="K151" s="145">
        <v>1.1998526496745932E-2</v>
      </c>
      <c r="L151" s="145">
        <v>1.2962673746681252E-2</v>
      </c>
      <c r="M151" s="145">
        <v>1.1574811511096961E-2</v>
      </c>
      <c r="N151" s="145">
        <v>5.8237474130049538E-3</v>
      </c>
      <c r="O151" s="145">
        <v>6.7970513743800254E-3</v>
      </c>
      <c r="P151" s="145">
        <v>3.0706881770712346E-3</v>
      </c>
      <c r="Q151" s="145">
        <v>1.0908831637988392E-2</v>
      </c>
      <c r="R151" s="145">
        <v>1.0823812764027219E-2</v>
      </c>
      <c r="S151" s="145">
        <v>1.4960261804581654E-2</v>
      </c>
      <c r="T151" s="145">
        <v>6.3868613138684527E-3</v>
      </c>
      <c r="U151" s="145">
        <v>-3.935185185185186E-2</v>
      </c>
      <c r="V151" s="145">
        <v>5.8999999999999999E-3</v>
      </c>
      <c r="W151" s="145">
        <v>2.9321957790749999E-2</v>
      </c>
    </row>
    <row r="152" spans="2:23">
      <c r="B152" s="144">
        <v>38991</v>
      </c>
      <c r="C152" s="145">
        <v>3.3E-3</v>
      </c>
      <c r="D152" s="145">
        <v>4.6999999999999993E-3</v>
      </c>
      <c r="E152" s="145">
        <v>6.8840000000000004E-3</v>
      </c>
      <c r="F152" s="145">
        <v>1.09E-2</v>
      </c>
      <c r="G152" s="145">
        <v>1.546263541896975E-2</v>
      </c>
      <c r="H152" s="145">
        <v>1.2333260716631766E-2</v>
      </c>
      <c r="I152" s="145">
        <v>1.9851871226336248E-2</v>
      </c>
      <c r="J152" s="145">
        <v>1.0953261403796155E-2</v>
      </c>
      <c r="K152" s="145">
        <v>2.7031946057443967E-2</v>
      </c>
      <c r="L152" s="145">
        <v>1.7730496453900679E-2</v>
      </c>
      <c r="M152" s="145">
        <v>3.1072853243754084E-2</v>
      </c>
      <c r="N152" s="145">
        <v>2.760232239129734E-2</v>
      </c>
      <c r="O152" s="145">
        <v>2.6916245388714399E-2</v>
      </c>
      <c r="P152" s="145">
        <v>2.947849328692187E-2</v>
      </c>
      <c r="Q152" s="145">
        <v>1.6229771560675621E-2</v>
      </c>
      <c r="R152" s="145">
        <v>1.5407251592564064E-2</v>
      </c>
      <c r="S152" s="145">
        <v>-7.8740157480314821E-3</v>
      </c>
      <c r="T152" s="145">
        <v>-7.978241160471411E-3</v>
      </c>
      <c r="U152" s="145">
        <v>1.4423076923076872E-2</v>
      </c>
      <c r="V152" s="145">
        <v>7.7100000000000002E-2</v>
      </c>
      <c r="W152" s="145">
        <v>7.1747444342654204E-2</v>
      </c>
    </row>
    <row r="153" spans="2:23">
      <c r="B153" s="144">
        <v>39022</v>
      </c>
      <c r="C153" s="145">
        <v>3.0999999999999999E-3</v>
      </c>
      <c r="D153" s="145">
        <v>7.4999999999999997E-3</v>
      </c>
      <c r="E153" s="145">
        <v>6.2880000000000002E-3</v>
      </c>
      <c r="F153" s="145">
        <v>1.0200000000000001E-2</v>
      </c>
      <c r="G153" s="145">
        <v>1.2369534747642463E-2</v>
      </c>
      <c r="H153" s="145">
        <v>1.0708937250065054E-2</v>
      </c>
      <c r="I153" s="145">
        <v>1.437921578648238E-2</v>
      </c>
      <c r="J153" s="145">
        <v>1.0217231932708293E-2</v>
      </c>
      <c r="K153" s="145">
        <v>3.2143188665074485E-2</v>
      </c>
      <c r="L153" s="145">
        <v>2.5021461394738154E-2</v>
      </c>
      <c r="M153" s="145">
        <v>3.5082807303332464E-2</v>
      </c>
      <c r="N153" s="145">
        <v>2.0589992937469326E-2</v>
      </c>
      <c r="O153" s="145">
        <v>1.6732930532511014E-2</v>
      </c>
      <c r="P153" s="145">
        <v>3.0664613805491348E-2</v>
      </c>
      <c r="Q153" s="145">
        <v>1.4243190721490606E-2</v>
      </c>
      <c r="R153" s="145">
        <v>1.2861413805797639E-2</v>
      </c>
      <c r="S153" s="145">
        <v>1.025641025641022E-2</v>
      </c>
      <c r="T153" s="145">
        <v>5.0630597696947666E-2</v>
      </c>
      <c r="U153" s="145">
        <v>5.4778554778554867E-2</v>
      </c>
      <c r="V153" s="145">
        <v>6.7900000000000002E-2</v>
      </c>
      <c r="W153" s="145">
        <v>0.100077337421814</v>
      </c>
    </row>
    <row r="154" spans="2:23">
      <c r="B154" s="146">
        <v>39052</v>
      </c>
      <c r="C154" s="147">
        <v>4.7999999999999996E-3</v>
      </c>
      <c r="D154" s="147">
        <v>3.2000000000000002E-3</v>
      </c>
      <c r="E154" s="147">
        <v>6.5300000000000002E-3</v>
      </c>
      <c r="F154" s="147">
        <v>9.7999999999999997E-3</v>
      </c>
      <c r="G154" s="147">
        <v>1.4883192644765897E-2</v>
      </c>
      <c r="H154" s="147">
        <v>1.0589684402091626E-2</v>
      </c>
      <c r="I154" s="147">
        <v>1.9657824513977573E-2</v>
      </c>
      <c r="J154" s="147">
        <v>9.8770901924238874E-3</v>
      </c>
      <c r="K154" s="147">
        <v>2.3097048483361915E-2</v>
      </c>
      <c r="L154" s="147">
        <v>1.5493755696233569E-2</v>
      </c>
      <c r="M154" s="147">
        <v>2.5754309461553104E-2</v>
      </c>
      <c r="N154" s="147">
        <v>2.8995756718529053E-2</v>
      </c>
      <c r="O154" s="147">
        <v>2.4617042567931735E-2</v>
      </c>
      <c r="P154" s="147">
        <v>3.9952841587276078E-2</v>
      </c>
      <c r="Q154" s="147">
        <v>1.5807121187929152E-2</v>
      </c>
      <c r="R154" s="147">
        <v>1.5246801060412096E-2</v>
      </c>
      <c r="S154" s="147">
        <v>-1.384402399630813E-2</v>
      </c>
      <c r="T154" s="147">
        <v>-1.87195546276967E-2</v>
      </c>
      <c r="U154" s="147">
        <v>-1.3157894736842146E-2</v>
      </c>
      <c r="V154" s="147">
        <v>6.0599999999999994E-2</v>
      </c>
      <c r="W154" s="147">
        <v>7.6332959212619803E-2</v>
      </c>
    </row>
    <row r="155" spans="2:23">
      <c r="B155" s="144">
        <v>39083</v>
      </c>
      <c r="C155" s="145">
        <v>4.4000000000000003E-3</v>
      </c>
      <c r="D155" s="145">
        <v>5.0000000000000001E-3</v>
      </c>
      <c r="E155" s="145">
        <v>7.1999999999999998E-3</v>
      </c>
      <c r="F155" s="145">
        <v>1.0800000000000001E-2</v>
      </c>
      <c r="G155" s="145">
        <v>1.040021456030038E-2</v>
      </c>
      <c r="H155" s="145">
        <v>1.0282974993789828E-2</v>
      </c>
      <c r="I155" s="145">
        <v>9.8652850046070384E-3</v>
      </c>
      <c r="J155" s="145">
        <v>1.0839472927792304E-2</v>
      </c>
      <c r="K155" s="145">
        <v>1.8955528029727997E-2</v>
      </c>
      <c r="L155" s="145">
        <v>1.2920648781513222E-2</v>
      </c>
      <c r="M155" s="145">
        <v>2.1064239537801344E-2</v>
      </c>
      <c r="N155" s="145">
        <v>1.4706425747330165E-2</v>
      </c>
      <c r="O155" s="145">
        <v>1.4559605733690084E-2</v>
      </c>
      <c r="P155" s="145">
        <v>1.5075659956202303E-2</v>
      </c>
      <c r="Q155" s="145">
        <v>1.1960898788940355E-2</v>
      </c>
      <c r="R155" s="145">
        <v>1.140313367960899E-2</v>
      </c>
      <c r="S155" s="145">
        <v>-3.7523452157598447E-3</v>
      </c>
      <c r="T155" s="145">
        <v>-1.9679455357776043E-2</v>
      </c>
      <c r="U155" s="145">
        <v>4.4186046511627941E-2</v>
      </c>
      <c r="V155" s="145">
        <v>-5.7000000000000002E-3</v>
      </c>
      <c r="W155" s="145">
        <v>-2.6687903928129399E-2</v>
      </c>
    </row>
    <row r="156" spans="2:23">
      <c r="B156" s="144">
        <v>39114</v>
      </c>
      <c r="C156" s="145">
        <v>4.4000000000000003E-3</v>
      </c>
      <c r="D156" s="145">
        <v>2.7000000000000001E-3</v>
      </c>
      <c r="E156" s="145">
        <v>5.7250000000000001E-3</v>
      </c>
      <c r="F156" s="145">
        <v>8.6999999999999994E-3</v>
      </c>
      <c r="G156" s="145">
        <v>1.1295935822568381E-2</v>
      </c>
      <c r="H156" s="145">
        <v>9.1797811130185369E-3</v>
      </c>
      <c r="I156" s="145">
        <v>1.4081789975351588E-2</v>
      </c>
      <c r="J156" s="145">
        <v>8.7177760317282971E-3</v>
      </c>
      <c r="K156" s="145">
        <v>1.1756217305716632E-2</v>
      </c>
      <c r="L156" s="145">
        <v>8.8125419074682743E-3</v>
      </c>
      <c r="M156" s="145">
        <v>1.2772251657183986E-2</v>
      </c>
      <c r="N156" s="145">
        <v>1.3815957175630889E-2</v>
      </c>
      <c r="O156" s="145">
        <v>1.0722272410882194E-2</v>
      </c>
      <c r="P156" s="145">
        <v>2.110184658499703E-2</v>
      </c>
      <c r="Q156" s="145">
        <v>1.0776627218934909E-2</v>
      </c>
      <c r="R156" s="145">
        <v>1.0698357445160012E-2</v>
      </c>
      <c r="S156" s="145">
        <v>9.5192765349834119E-3</v>
      </c>
      <c r="T156" s="145">
        <v>1.399790212319596E-2</v>
      </c>
      <c r="U156" s="145">
        <v>2.2222222222222143E-2</v>
      </c>
      <c r="V156" s="145">
        <v>-1.44E-2</v>
      </c>
      <c r="W156" s="145">
        <v>6.2868646911313801E-3</v>
      </c>
    </row>
    <row r="157" spans="2:23">
      <c r="B157" s="144">
        <v>39142</v>
      </c>
      <c r="C157" s="145">
        <v>3.7000000000000002E-3</v>
      </c>
      <c r="D157" s="145">
        <v>3.4000000000000002E-3</v>
      </c>
      <c r="E157" s="145">
        <v>6.8849999999999996E-3</v>
      </c>
      <c r="F157" s="145">
        <v>1.0500000000000001E-2</v>
      </c>
      <c r="G157" s="145">
        <v>1.3872281684116361E-2</v>
      </c>
      <c r="H157" s="145">
        <v>1.0980619203426301E-2</v>
      </c>
      <c r="I157" s="145">
        <v>1.6967118207144027E-2</v>
      </c>
      <c r="J157" s="145">
        <v>1.0541543026706179E-2</v>
      </c>
      <c r="K157" s="145">
        <v>2.8091716664341293E-2</v>
      </c>
      <c r="L157" s="145">
        <v>1.0381389460357715E-2</v>
      </c>
      <c r="M157" s="145">
        <v>3.4062545881662132E-2</v>
      </c>
      <c r="N157" s="145">
        <v>2.1709458197439746E-2</v>
      </c>
      <c r="O157" s="145">
        <v>1.3912699459316835E-2</v>
      </c>
      <c r="P157" s="145">
        <v>3.8804347826086882E-2</v>
      </c>
      <c r="Q157" s="145">
        <v>1.4927885143095621E-2</v>
      </c>
      <c r="R157" s="145">
        <v>1.3946907692839572E-2</v>
      </c>
      <c r="S157" s="145">
        <v>-2.7384324834749729E-2</v>
      </c>
      <c r="T157" s="145">
        <v>-2.3007776271670055E-2</v>
      </c>
      <c r="U157" s="145">
        <v>-1.7543859649122862E-2</v>
      </c>
      <c r="V157" s="145">
        <v>4.4400000000000002E-2</v>
      </c>
      <c r="W157" s="145">
        <v>3.6842043686310402E-2</v>
      </c>
    </row>
    <row r="158" spans="2:23">
      <c r="B158" s="144">
        <v>39173</v>
      </c>
      <c r="C158" s="145">
        <v>2.5000000000000001E-3</v>
      </c>
      <c r="D158" s="145">
        <v>4.0000000000000002E-4</v>
      </c>
      <c r="E158" s="145">
        <v>6.2780000000000006E-3</v>
      </c>
      <c r="F158" s="145">
        <v>9.3999999999999986E-3</v>
      </c>
      <c r="G158" s="145">
        <v>1.7837395567658065E-2</v>
      </c>
      <c r="H158" s="145">
        <v>1.0847241298085342E-2</v>
      </c>
      <c r="I158" s="145">
        <v>2.6193209556696129E-2</v>
      </c>
      <c r="J158" s="145">
        <v>9.4478824850792176E-3</v>
      </c>
      <c r="K158" s="145">
        <v>5.2318479981904531E-2</v>
      </c>
      <c r="L158" s="145">
        <v>9.092190583591675E-3</v>
      </c>
      <c r="M158" s="145">
        <v>6.6239715432269364E-2</v>
      </c>
      <c r="N158" s="145">
        <v>4.3290865114186117E-2</v>
      </c>
      <c r="O158" s="145">
        <v>2.3613911108220753E-2</v>
      </c>
      <c r="P158" s="145">
        <v>8.4094119493564934E-2</v>
      </c>
      <c r="Q158" s="145">
        <v>2.1701983460348684E-2</v>
      </c>
      <c r="R158" s="145">
        <v>1.9371300780309353E-2</v>
      </c>
      <c r="S158" s="145">
        <v>-5.371093750000111E-3</v>
      </c>
      <c r="T158" s="145">
        <v>1.3728139033918563E-2</v>
      </c>
      <c r="U158" s="145">
        <v>2.3076923076922995E-2</v>
      </c>
      <c r="V158" s="145">
        <v>8.1600000000000006E-2</v>
      </c>
      <c r="W158" s="145">
        <v>7.4033535690911895E-2</v>
      </c>
    </row>
    <row r="159" spans="2:23">
      <c r="B159" s="144">
        <v>39203</v>
      </c>
      <c r="C159" s="145">
        <v>2.8000000000000004E-3</v>
      </c>
      <c r="D159" s="145">
        <v>4.0000000000000002E-4</v>
      </c>
      <c r="E159" s="145">
        <v>6.6969999999999998E-3</v>
      </c>
      <c r="F159" s="145">
        <v>1.0200000000000001E-2</v>
      </c>
      <c r="G159" s="145">
        <v>1.4466358729271489E-2</v>
      </c>
      <c r="H159" s="145">
        <v>1.0921083338911064E-2</v>
      </c>
      <c r="I159" s="145">
        <v>1.821433031488362E-2</v>
      </c>
      <c r="J159" s="145">
        <v>1.0297582686098261E-2</v>
      </c>
      <c r="K159" s="145">
        <v>5.2683618855189795E-2</v>
      </c>
      <c r="L159" s="145">
        <v>1.4380728426967249E-2</v>
      </c>
      <c r="M159" s="145">
        <v>6.3231965012860769E-2</v>
      </c>
      <c r="N159" s="145">
        <v>2.5966936467606949E-2</v>
      </c>
      <c r="O159" s="145">
        <v>1.4358221387679171E-2</v>
      </c>
      <c r="P159" s="145">
        <v>4.5351720144054086E-2</v>
      </c>
      <c r="Q159" s="145">
        <v>1.7698490547397139E-2</v>
      </c>
      <c r="R159" s="145">
        <v>1.5086694869479222E-2</v>
      </c>
      <c r="S159" s="145">
        <v>-4.8913043478260865E-2</v>
      </c>
      <c r="T159" s="145">
        <v>-6.5117954258959165E-2</v>
      </c>
      <c r="U159" s="145">
        <v>-4.3478260869565188E-2</v>
      </c>
      <c r="V159" s="145">
        <v>6.6699999999999995E-2</v>
      </c>
      <c r="W159" s="145">
        <v>9.5363667881869493E-2</v>
      </c>
    </row>
    <row r="160" spans="2:23">
      <c r="B160" s="144">
        <v>39234</v>
      </c>
      <c r="C160" s="148">
        <v>2.8000000000000004E-3</v>
      </c>
      <c r="D160" s="148">
        <v>2.5999999999999999E-3</v>
      </c>
      <c r="E160" s="148">
        <v>5.9589999999999999E-3</v>
      </c>
      <c r="F160" s="148">
        <v>9.0000000000000011E-3</v>
      </c>
      <c r="G160" s="148">
        <v>5.4817841334695583E-3</v>
      </c>
      <c r="H160" s="148">
        <v>9.5060270007760739E-3</v>
      </c>
      <c r="I160" s="148">
        <v>1.9293868977836581E-3</v>
      </c>
      <c r="J160" s="148">
        <v>9.0697071780252436E-3</v>
      </c>
      <c r="K160" s="148">
        <v>1.1584378105389259E-2</v>
      </c>
      <c r="L160" s="148">
        <v>1.1323122121402296E-2</v>
      </c>
      <c r="M160" s="148">
        <v>1.1660942763162208E-2</v>
      </c>
      <c r="N160" s="148">
        <v>4.7032857311770648E-3</v>
      </c>
      <c r="O160" s="148">
        <v>1.1461776679773106E-2</v>
      </c>
      <c r="P160" s="148">
        <v>-3.8663735147643763E-3</v>
      </c>
      <c r="Q160" s="148">
        <v>7.0173005581943837E-3</v>
      </c>
      <c r="R160" s="148">
        <v>6.6774614820317435E-3</v>
      </c>
      <c r="S160" s="148">
        <v>1.2067156348373631E-2</v>
      </c>
      <c r="T160" s="148">
        <v>4.4689293832107513E-3</v>
      </c>
      <c r="U160" s="148">
        <v>-2.9680365296803624E-2</v>
      </c>
      <c r="V160" s="148">
        <v>3.56E-2</v>
      </c>
      <c r="W160" s="148">
        <v>2.7642432380587102E-2</v>
      </c>
    </row>
    <row r="161" spans="2:23">
      <c r="B161" s="144">
        <v>39264</v>
      </c>
      <c r="C161" s="145">
        <v>2.3999999999999998E-3</v>
      </c>
      <c r="D161" s="145">
        <v>2.8000000000000004E-3</v>
      </c>
      <c r="E161" s="145">
        <v>6.4759999999999991E-3</v>
      </c>
      <c r="F161" s="145">
        <v>9.7000000000000003E-3</v>
      </c>
      <c r="G161" s="145">
        <v>4.565310413402246E-3</v>
      </c>
      <c r="H161" s="145">
        <v>8.8961405531546855E-3</v>
      </c>
      <c r="I161" s="145">
        <v>-5.8021877121006149E-5</v>
      </c>
      <c r="J161" s="145">
        <v>9.7443360155224923E-3</v>
      </c>
      <c r="K161" s="145">
        <v>2.7519108623101918E-3</v>
      </c>
      <c r="L161" s="145">
        <v>1.1196344544808223E-2</v>
      </c>
      <c r="M161" s="145">
        <v>5.2778356964133799E-4</v>
      </c>
      <c r="N161" s="145">
        <v>-9.5325269695978321E-3</v>
      </c>
      <c r="O161" s="145">
        <v>2.2705068046400267E-3</v>
      </c>
      <c r="P161" s="145">
        <v>-2.30913167148461E-2</v>
      </c>
      <c r="Q161" s="145">
        <v>3.4428859647310794E-3</v>
      </c>
      <c r="R161" s="145">
        <v>3.4944488947730168E-3</v>
      </c>
      <c r="S161" s="145">
        <v>-1.7736045905059949E-2</v>
      </c>
      <c r="T161" s="145">
        <v>-1.4497756299620246E-2</v>
      </c>
      <c r="U161" s="145">
        <v>-2.3584905660377409E-2</v>
      </c>
      <c r="V161" s="145">
        <v>1.15E-2</v>
      </c>
      <c r="W161" s="145">
        <v>5.9733811203821503E-3</v>
      </c>
    </row>
    <row r="162" spans="2:23">
      <c r="B162" s="144">
        <v>39295</v>
      </c>
      <c r="C162" s="145">
        <v>4.6999999999999993E-3</v>
      </c>
      <c r="D162" s="145">
        <v>9.7999999999999997E-3</v>
      </c>
      <c r="E162" s="145">
        <v>6.4729999999999996E-3</v>
      </c>
      <c r="F162" s="145">
        <v>9.8999999999999991E-3</v>
      </c>
      <c r="G162" s="145">
        <v>5.7305009744923474E-4</v>
      </c>
      <c r="H162" s="145">
        <v>8.6642924426023615E-3</v>
      </c>
      <c r="I162" s="145">
        <v>-7.7630442843812375E-3</v>
      </c>
      <c r="J162" s="145">
        <v>9.8975626986930187E-3</v>
      </c>
      <c r="K162" s="145">
        <v>-1.150080854575819E-2</v>
      </c>
      <c r="L162" s="145">
        <v>1.5456436191701561E-2</v>
      </c>
      <c r="M162" s="145">
        <v>-1.8553854369501077E-2</v>
      </c>
      <c r="N162" s="145">
        <v>-5.7362765030497531E-3</v>
      </c>
      <c r="O162" s="145">
        <v>5.8487561096161045E-3</v>
      </c>
      <c r="P162" s="145">
        <v>-1.725640888794E-2</v>
      </c>
      <c r="Q162" s="145">
        <v>1.9694360001922817E-3</v>
      </c>
      <c r="R162" s="145">
        <v>2.9787296581416101E-3</v>
      </c>
      <c r="S162" s="145">
        <v>3.8054968287526414E-2</v>
      </c>
      <c r="T162" s="145">
        <v>4.1136407861451563E-2</v>
      </c>
      <c r="U162" s="145">
        <v>4.4334975369457963E-2</v>
      </c>
      <c r="V162" s="145">
        <v>-1.24E-2</v>
      </c>
      <c r="W162" s="145">
        <v>-2.88823736802062E-2</v>
      </c>
    </row>
    <row r="163" spans="2:23">
      <c r="B163" s="144">
        <v>39326</v>
      </c>
      <c r="C163" s="145">
        <v>1.8E-3</v>
      </c>
      <c r="D163" s="145">
        <v>1.29E-2</v>
      </c>
      <c r="E163" s="145">
        <v>5.3540000000000003E-3</v>
      </c>
      <c r="F163" s="145">
        <v>8.0000000000000002E-3</v>
      </c>
      <c r="G163" s="145">
        <v>1.3978089559004037E-2</v>
      </c>
      <c r="H163" s="145">
        <v>8.7275263909294409E-3</v>
      </c>
      <c r="I163" s="145">
        <v>1.9235565637321095E-2</v>
      </c>
      <c r="J163" s="145">
        <v>8.1006778546495184E-3</v>
      </c>
      <c r="K163" s="145">
        <v>2.5040897643888282E-2</v>
      </c>
      <c r="L163" s="145">
        <v>2.1314060059529183E-2</v>
      </c>
      <c r="M163" s="145">
        <v>2.6031160420426858E-2</v>
      </c>
      <c r="N163" s="145">
        <v>2.4723979737490298E-2</v>
      </c>
      <c r="O163" s="145">
        <v>1.349949496328251E-2</v>
      </c>
      <c r="P163" s="145">
        <v>4.059183094682095E-2</v>
      </c>
      <c r="Q163" s="145">
        <v>1.4813648006355429E-2</v>
      </c>
      <c r="R163" s="145">
        <v>1.4058346098827945E-2</v>
      </c>
      <c r="S163" s="145">
        <v>-6.1892583120204625E-2</v>
      </c>
      <c r="T163" s="145">
        <v>-1.9250897129186595E-2</v>
      </c>
      <c r="U163" s="145">
        <v>4.8867699642431317E-2</v>
      </c>
      <c r="V163" s="145">
        <v>0.1123</v>
      </c>
      <c r="W163" s="145">
        <v>4.1339842742359197E-2</v>
      </c>
    </row>
    <row r="164" spans="2:23">
      <c r="B164" s="144">
        <v>39356</v>
      </c>
      <c r="C164" s="145">
        <v>3.0000000000000001E-3</v>
      </c>
      <c r="D164" s="145">
        <v>1.0500000000000001E-2</v>
      </c>
      <c r="E164" s="145">
        <v>6.1479999999999998E-3</v>
      </c>
      <c r="F164" s="145">
        <v>9.1999999999999998E-3</v>
      </c>
      <c r="G164" s="145">
        <v>5.8023106546856162E-3</v>
      </c>
      <c r="H164" s="145">
        <v>8.3029444564557409E-3</v>
      </c>
      <c r="I164" s="145">
        <v>3.313634166563828E-3</v>
      </c>
      <c r="J164" s="145">
        <v>9.4511793156570878E-3</v>
      </c>
      <c r="K164" s="145">
        <v>1.2688069506251454E-2</v>
      </c>
      <c r="L164" s="145">
        <v>1.5855725879170501E-2</v>
      </c>
      <c r="M164" s="145">
        <v>1.1873734858724561E-2</v>
      </c>
      <c r="N164" s="145">
        <v>-2.4555060998917577E-3</v>
      </c>
      <c r="O164" s="145">
        <v>1.0841604826872242E-3</v>
      </c>
      <c r="P164" s="145">
        <v>-7.1093070455204854E-3</v>
      </c>
      <c r="Q164" s="145">
        <v>5.8646078676178881E-3</v>
      </c>
      <c r="R164" s="145">
        <v>5.0486031982168722E-3</v>
      </c>
      <c r="S164" s="145">
        <v>-4.0331491712707113E-2</v>
      </c>
      <c r="T164" s="145">
        <v>-3.9219422952319283E-2</v>
      </c>
      <c r="U164" s="145">
        <v>9.1954022988505857E-2</v>
      </c>
      <c r="V164" s="145">
        <v>8.0799999999999997E-2</v>
      </c>
      <c r="W164" s="145">
        <v>4.3763073874270697E-2</v>
      </c>
    </row>
    <row r="165" spans="2:23">
      <c r="B165" s="144">
        <v>39387</v>
      </c>
      <c r="C165" s="145">
        <v>3.8E-3</v>
      </c>
      <c r="D165" s="145">
        <v>6.8999999999999999E-3</v>
      </c>
      <c r="E165" s="145">
        <v>5.5929999999999999E-3</v>
      </c>
      <c r="F165" s="145">
        <v>8.3999999999999995E-3</v>
      </c>
      <c r="G165" s="145">
        <v>1.4084253264303737E-3</v>
      </c>
      <c r="H165" s="145">
        <v>8.1775629147455842E-3</v>
      </c>
      <c r="I165" s="145">
        <v>-5.1747363197049978E-3</v>
      </c>
      <c r="J165" s="145">
        <v>8.4209223831555047E-3</v>
      </c>
      <c r="K165" s="145">
        <v>3.831968821113696E-3</v>
      </c>
      <c r="L165" s="145">
        <v>1.1304971489032312E-2</v>
      </c>
      <c r="M165" s="145">
        <v>1.9365600812970563E-3</v>
      </c>
      <c r="N165" s="145">
        <v>-4.8386677751220963E-3</v>
      </c>
      <c r="O165" s="145">
        <v>7.27820641316268E-3</v>
      </c>
      <c r="P165" s="145">
        <v>-2.0662991169462241E-2</v>
      </c>
      <c r="Q165" s="145">
        <v>2.7843752935334809E-3</v>
      </c>
      <c r="R165" s="145">
        <v>1.7927076539190345E-3</v>
      </c>
      <c r="S165" s="145">
        <v>2.6315789473684292E-2</v>
      </c>
      <c r="T165" s="145">
        <v>3.9511266264677936E-2</v>
      </c>
      <c r="U165" s="145">
        <v>5.8947368421052637E-2</v>
      </c>
      <c r="V165" s="145">
        <v>-2.9399999999999999E-2</v>
      </c>
      <c r="W165" s="145">
        <v>-6.1046358314434897E-2</v>
      </c>
    </row>
    <row r="166" spans="2:23">
      <c r="B166" s="146">
        <v>39417</v>
      </c>
      <c r="C166" s="147">
        <v>7.4000000000000003E-3</v>
      </c>
      <c r="D166" s="147">
        <v>1.7600000000000001E-2</v>
      </c>
      <c r="E166" s="147">
        <v>5.6430000000000004E-3</v>
      </c>
      <c r="F166" s="147">
        <v>8.3999999999999995E-3</v>
      </c>
      <c r="G166" s="147">
        <v>2.8758640337065433E-3</v>
      </c>
      <c r="H166" s="147">
        <v>8.2969231280878297E-3</v>
      </c>
      <c r="I166" s="147">
        <v>8.048672709426441E-5</v>
      </c>
      <c r="J166" s="147">
        <v>8.5278398865682448E-3</v>
      </c>
      <c r="K166" s="147">
        <v>1.7920656634746956E-2</v>
      </c>
      <c r="L166" s="147">
        <v>2.6064670154126945E-2</v>
      </c>
      <c r="M166" s="147">
        <v>1.5870788308689265E-2</v>
      </c>
      <c r="N166" s="147">
        <v>7.1464466822865891E-3</v>
      </c>
      <c r="O166" s="147">
        <v>6.0035393502286816E-3</v>
      </c>
      <c r="P166" s="147">
        <v>8.6828954116624502E-3</v>
      </c>
      <c r="Q166" s="147">
        <v>6.7576156990787339E-3</v>
      </c>
      <c r="R166" s="147">
        <v>6.6673313591165684E-3</v>
      </c>
      <c r="S166" s="147">
        <v>-9.4760312151617176E-3</v>
      </c>
      <c r="T166" s="147">
        <v>-4.5031292932377065E-3</v>
      </c>
      <c r="U166" s="147">
        <v>-4.115226337448652E-3</v>
      </c>
      <c r="V166" s="147">
        <v>8.0000000000000002E-3</v>
      </c>
      <c r="W166" s="147">
        <v>-1.3283904850169901E-2</v>
      </c>
    </row>
    <row r="167" spans="2:23">
      <c r="B167" s="144">
        <v>39448</v>
      </c>
      <c r="C167" s="145">
        <v>5.4000000000000003E-3</v>
      </c>
      <c r="D167" s="145">
        <v>1.09E-2</v>
      </c>
      <c r="E167" s="145">
        <v>6.0150000000000004E-3</v>
      </c>
      <c r="F167" s="145">
        <v>9.1999999999999998E-3</v>
      </c>
      <c r="G167" s="145">
        <v>1.0953161256369137E-2</v>
      </c>
      <c r="H167" s="145">
        <v>9.8285192134284216E-3</v>
      </c>
      <c r="I167" s="145">
        <v>1.3001690449695236E-2</v>
      </c>
      <c r="J167" s="145">
        <v>9.5371991321215877E-3</v>
      </c>
      <c r="K167" s="145">
        <v>1.3829426408380918E-2</v>
      </c>
      <c r="L167" s="145">
        <v>1.6273515503637315E-2</v>
      </c>
      <c r="M167" s="145">
        <v>1.3192761249325002E-2</v>
      </c>
      <c r="N167" s="145">
        <v>1.3796187094182066E-2</v>
      </c>
      <c r="O167" s="145">
        <v>1.3648070948726776E-2</v>
      </c>
      <c r="P167" s="145">
        <v>1.4005983138428046E-2</v>
      </c>
      <c r="Q167" s="145">
        <v>1.1284566461311485E-2</v>
      </c>
      <c r="R167" s="145">
        <v>1.154463806985917E-2</v>
      </c>
      <c r="S167" s="145">
        <v>-5.6465273856578513E-3</v>
      </c>
      <c r="T167" s="145">
        <v>2.4917580311278886E-3</v>
      </c>
      <c r="U167" s="145">
        <v>5.070993914807298E-2</v>
      </c>
      <c r="V167" s="145">
        <v>-8.0399999999999999E-2</v>
      </c>
      <c r="W167" s="145">
        <v>-0.111392573195955</v>
      </c>
    </row>
    <row r="168" spans="2:23">
      <c r="B168" s="144">
        <v>39479</v>
      </c>
      <c r="C168" s="145">
        <v>4.8999999999999998E-3</v>
      </c>
      <c r="D168" s="145">
        <v>5.3E-3</v>
      </c>
      <c r="E168" s="145">
        <v>5.2439999999999995E-3</v>
      </c>
      <c r="F168" s="145">
        <v>7.9000000000000008E-3</v>
      </c>
      <c r="G168" s="145">
        <v>1.307651580806124E-2</v>
      </c>
      <c r="H168" s="145">
        <v>8.858459767633331E-3</v>
      </c>
      <c r="I168" s="145">
        <v>1.7897503586540076E-2</v>
      </c>
      <c r="J168" s="145">
        <v>8.1615983074225795E-3</v>
      </c>
      <c r="K168" s="145">
        <v>1.0825516658039769E-2</v>
      </c>
      <c r="L168" s="145">
        <v>8.4576276893033597E-3</v>
      </c>
      <c r="M168" s="145">
        <v>1.1422019770072289E-2</v>
      </c>
      <c r="N168" s="145">
        <v>2.1649504304972256E-2</v>
      </c>
      <c r="O168" s="145">
        <v>1.4557956777996095E-2</v>
      </c>
      <c r="P168" s="145">
        <v>3.0330416124913384E-2</v>
      </c>
      <c r="Q168" s="145">
        <v>1.3044706871964573E-2</v>
      </c>
      <c r="R168" s="145">
        <v>1.3266398560503712E-2</v>
      </c>
      <c r="S168" s="145">
        <v>-3.1500572737686139E-2</v>
      </c>
      <c r="T168" s="145">
        <v>-2.2255363083629631E-2</v>
      </c>
      <c r="U168" s="145">
        <v>2.9239766081871288E-2</v>
      </c>
      <c r="V168" s="145">
        <v>9.0499999999999997E-2</v>
      </c>
      <c r="W168" s="145">
        <v>7.6990422908147504E-2</v>
      </c>
    </row>
    <row r="169" spans="2:23">
      <c r="B169" s="144">
        <v>39508</v>
      </c>
      <c r="C169" s="145">
        <v>4.7999999999999996E-3</v>
      </c>
      <c r="D169" s="145">
        <v>7.4000000000000003E-3</v>
      </c>
      <c r="E169" s="145">
        <v>5.411E-3</v>
      </c>
      <c r="F169" s="145">
        <v>8.3999999999999995E-3</v>
      </c>
      <c r="G169" s="145">
        <v>-4.1458885631873166E-4</v>
      </c>
      <c r="H169" s="145">
        <v>7.1961134270734917E-3</v>
      </c>
      <c r="I169" s="145">
        <v>-7.6034037276833111E-3</v>
      </c>
      <c r="J169" s="145">
        <v>8.5338398294558804E-3</v>
      </c>
      <c r="K169" s="145">
        <v>8.8049607523559281E-3</v>
      </c>
      <c r="L169" s="145">
        <v>9.9825722317559151E-3</v>
      </c>
      <c r="M169" s="145">
        <v>8.5111337148737753E-3</v>
      </c>
      <c r="N169" s="145">
        <v>-1.9989489094935919E-2</v>
      </c>
      <c r="O169" s="145">
        <v>-7.5521388044383908E-3</v>
      </c>
      <c r="P169" s="145">
        <v>-3.4434365326829419E-2</v>
      </c>
      <c r="Q169" s="145">
        <v>-9.0169570689047074E-4</v>
      </c>
      <c r="R169" s="145">
        <v>-1.6231729367557346E-3</v>
      </c>
      <c r="S169" s="145">
        <v>4.8444976076555069E-2</v>
      </c>
      <c r="T169" s="145">
        <v>7.9666783996245494E-2</v>
      </c>
      <c r="U169" s="145">
        <v>-2.4621212121212044E-2</v>
      </c>
      <c r="V169" s="145">
        <v>-5.5300000000000002E-2</v>
      </c>
      <c r="W169" s="145">
        <v>-0.10439963518122</v>
      </c>
    </row>
    <row r="170" spans="2:23">
      <c r="B170" s="144">
        <v>39539</v>
      </c>
      <c r="C170" s="145">
        <v>5.5000000000000005E-3</v>
      </c>
      <c r="D170" s="145">
        <v>6.8999999999999999E-3</v>
      </c>
      <c r="E170" s="145">
        <v>5.96E-3</v>
      </c>
      <c r="F170" s="145">
        <v>9.0000000000000011E-3</v>
      </c>
      <c r="G170" s="145">
        <v>5.2487688613940264E-3</v>
      </c>
      <c r="H170" s="145">
        <v>7.3834462806294798E-3</v>
      </c>
      <c r="I170" s="145">
        <v>-2.7226300005943616E-3</v>
      </c>
      <c r="J170" s="145">
        <v>9.0081784778286433E-3</v>
      </c>
      <c r="K170" s="145">
        <v>1.3352151386283762E-2</v>
      </c>
      <c r="L170" s="145">
        <v>1.1649124662823418E-2</v>
      </c>
      <c r="M170" s="145">
        <v>1.3512610351971821E-2</v>
      </c>
      <c r="N170" s="145">
        <v>2.5715179489143702E-2</v>
      </c>
      <c r="O170" s="145">
        <v>1.7879325931851708E-2</v>
      </c>
      <c r="P170" s="145">
        <v>3.4771549804252455E-2</v>
      </c>
      <c r="Q170" s="145">
        <v>1.1823523682757964E-2</v>
      </c>
      <c r="R170" s="145">
        <v>7.1276619782072448E-3</v>
      </c>
      <c r="S170" s="145">
        <v>-4.6418338108882629E-2</v>
      </c>
      <c r="T170" s="145">
        <v>-4.5388683619503101E-2</v>
      </c>
      <c r="U170" s="145">
        <v>-6.9999999999999951E-2</v>
      </c>
      <c r="V170" s="145">
        <v>7.6799999999999993E-2</v>
      </c>
      <c r="W170" s="145">
        <v>0.106917125114843</v>
      </c>
    </row>
    <row r="171" spans="2:23">
      <c r="B171" s="144">
        <v>39569</v>
      </c>
      <c r="C171" s="145">
        <v>7.9000000000000008E-3</v>
      </c>
      <c r="D171" s="145">
        <v>1.61E-2</v>
      </c>
      <c r="E171" s="145">
        <v>5.7399999999999994E-3</v>
      </c>
      <c r="F171" s="145">
        <v>8.6999999999999994E-3</v>
      </c>
      <c r="G171" s="145">
        <v>6.6683519146450987E-3</v>
      </c>
      <c r="H171" s="145">
        <v>8.4705225130492501E-3</v>
      </c>
      <c r="I171" s="145">
        <v>9.8827807778190113E-3</v>
      </c>
      <c r="J171" s="145">
        <v>8.7580760947596481E-3</v>
      </c>
      <c r="K171" s="145">
        <v>2.1282314421150472E-2</v>
      </c>
      <c r="L171" s="145">
        <v>2.1115162922009212E-2</v>
      </c>
      <c r="M171" s="145">
        <v>2.1293559777233018E-2</v>
      </c>
      <c r="N171" s="145">
        <v>1.232362588459357E-2</v>
      </c>
      <c r="O171" s="145">
        <v>5.2267702649166914E-3</v>
      </c>
      <c r="P171" s="145">
        <v>2.1346730025316951E-2</v>
      </c>
      <c r="Q171" s="145">
        <v>9.6447547421649737E-3</v>
      </c>
      <c r="R171" s="145">
        <v>1.2398127749333687E-2</v>
      </c>
      <c r="S171" s="145">
        <v>-1.1536126290224713E-2</v>
      </c>
      <c r="T171" s="145">
        <v>-3.806018290137736E-2</v>
      </c>
      <c r="U171" s="145">
        <v>2.8697571743929506E-2</v>
      </c>
      <c r="V171" s="145">
        <v>9.8799999999999999E-2</v>
      </c>
      <c r="W171" s="145">
        <v>0.10313</v>
      </c>
    </row>
    <row r="172" spans="2:23">
      <c r="B172" s="144">
        <v>39600</v>
      </c>
      <c r="C172" s="148">
        <v>7.4000000000000003E-3</v>
      </c>
      <c r="D172" s="148">
        <v>1.9799999999999998E-2</v>
      </c>
      <c r="E172" s="148">
        <v>6.1519999999999995E-3</v>
      </c>
      <c r="F172" s="148">
        <v>9.4999999999999998E-3</v>
      </c>
      <c r="G172" s="148">
        <v>-1.9713789261612824E-3</v>
      </c>
      <c r="H172" s="148">
        <v>9.2552826745952999E-3</v>
      </c>
      <c r="I172" s="148">
        <v>-8.0914305826298438E-3</v>
      </c>
      <c r="J172" s="148">
        <v>9.5166006780011969E-3</v>
      </c>
      <c r="K172" s="148">
        <v>2.4648898246285578E-2</v>
      </c>
      <c r="L172" s="148">
        <v>2.6336168551478689E-2</v>
      </c>
      <c r="M172" s="148">
        <v>2.4541713869795645E-2</v>
      </c>
      <c r="N172" s="148">
        <v>1.7707058845228829E-3</v>
      </c>
      <c r="O172" s="148">
        <v>8.0536486142892549E-3</v>
      </c>
      <c r="P172" s="148">
        <v>-6.4049243054400407E-3</v>
      </c>
      <c r="Q172" s="148">
        <v>4.6714419184055167E-3</v>
      </c>
      <c r="R172" s="148">
        <v>4.6173050842934771E-3</v>
      </c>
      <c r="S172" s="148">
        <v>-2.204531537048382E-2</v>
      </c>
      <c r="T172" s="148">
        <v>-1.1321499013806746E-2</v>
      </c>
      <c r="U172" s="148">
        <v>8.5836909871244149E-3</v>
      </c>
      <c r="V172" s="148">
        <v>-0.10440000000000001</v>
      </c>
      <c r="W172" s="148">
        <v>-9.4957076681805502E-2</v>
      </c>
    </row>
    <row r="173" spans="2:23">
      <c r="B173" s="144">
        <v>39630</v>
      </c>
      <c r="C173" s="145">
        <v>5.3E-3</v>
      </c>
      <c r="D173" s="145">
        <v>1.7600000000000001E-2</v>
      </c>
      <c r="E173" s="145">
        <v>6.9240000000000005E-3</v>
      </c>
      <c r="F173" s="145">
        <v>1.06E-2</v>
      </c>
      <c r="G173" s="145">
        <v>2.0984744414720646E-2</v>
      </c>
      <c r="H173" s="145">
        <v>1.0658430647639605E-2</v>
      </c>
      <c r="I173" s="145">
        <v>2.71069755702249E-2</v>
      </c>
      <c r="J173" s="145">
        <v>1.0670135795902258E-2</v>
      </c>
      <c r="K173" s="145">
        <v>2.4703897635267369E-2</v>
      </c>
      <c r="L173" s="145">
        <v>2.4824773639968933E-2</v>
      </c>
      <c r="M173" s="145">
        <v>2.4692914107617536E-2</v>
      </c>
      <c r="N173" s="145">
        <v>8.6476202166509974E-3</v>
      </c>
      <c r="O173" s="145">
        <v>1.0763807878325649E-2</v>
      </c>
      <c r="P173" s="145">
        <v>5.7485698339612146E-3</v>
      </c>
      <c r="Q173" s="145">
        <v>1.4246492149246448E-2</v>
      </c>
      <c r="R173" s="145">
        <v>1.3038948519169979E-2</v>
      </c>
      <c r="S173" s="145">
        <v>-2.6791277258566892E-2</v>
      </c>
      <c r="T173" s="145">
        <v>-2.4899999999999999E-2</v>
      </c>
      <c r="U173" s="145">
        <v>-6.1224489795918324E-2</v>
      </c>
      <c r="V173" s="145">
        <v>-8.48E-2</v>
      </c>
      <c r="W173" s="145">
        <v>-2.7043810973777501E-2</v>
      </c>
    </row>
    <row r="174" spans="2:23">
      <c r="B174" s="144">
        <v>39661</v>
      </c>
      <c r="C174" s="145">
        <v>2.8000000000000004E-3</v>
      </c>
      <c r="D174" s="145">
        <v>-3.2000000000000002E-3</v>
      </c>
      <c r="E174" s="145">
        <v>6.5820000000000002E-3</v>
      </c>
      <c r="F174" s="145">
        <v>1.01E-2</v>
      </c>
      <c r="G174" s="145">
        <v>1.3494565633046296E-2</v>
      </c>
      <c r="H174" s="145">
        <v>1.0325226572020618E-2</v>
      </c>
      <c r="I174" s="145">
        <v>1.4130148204275716E-2</v>
      </c>
      <c r="J174" s="145">
        <v>1.0126309381895737E-2</v>
      </c>
      <c r="K174" s="145">
        <v>-8.1291550122193357E-3</v>
      </c>
      <c r="L174" s="145">
        <v>-7.6059508959813726E-4</v>
      </c>
      <c r="M174" s="145">
        <v>-8.6159660952508377E-3</v>
      </c>
      <c r="N174" s="145">
        <v>5.5919291242758629E-3</v>
      </c>
      <c r="O174" s="145">
        <v>1.0093952362533631E-2</v>
      </c>
      <c r="P174" s="145">
        <v>-2.0532171693343759E-4</v>
      </c>
      <c r="Q174" s="145">
        <v>8.9255641630177074E-3</v>
      </c>
      <c r="R174" s="145">
        <v>9.6411647621463814E-3</v>
      </c>
      <c r="S174" s="145">
        <v>4.606525911708248E-2</v>
      </c>
      <c r="T174" s="145">
        <v>-1.8599999999999998E-2</v>
      </c>
      <c r="U174" s="145">
        <v>-5.3763440860215006E-2</v>
      </c>
      <c r="V174" s="145">
        <v>-6.4299999999999996E-2</v>
      </c>
      <c r="W174" s="145">
        <v>-0.10488171467396901</v>
      </c>
    </row>
    <row r="175" spans="2:23">
      <c r="B175" s="144">
        <v>39692</v>
      </c>
      <c r="C175" s="145">
        <v>2.5999999999999999E-3</v>
      </c>
      <c r="D175" s="145">
        <v>1.1000000000000001E-3</v>
      </c>
      <c r="E175" s="145">
        <v>6.9799999999999992E-3</v>
      </c>
      <c r="F175" s="145">
        <v>1.1000000000000001E-2</v>
      </c>
      <c r="G175" s="145">
        <v>8.887770930281258E-3</v>
      </c>
      <c r="H175" s="145">
        <v>1.1653892004723554E-2</v>
      </c>
      <c r="I175" s="145">
        <v>1.4946577930132765E-3</v>
      </c>
      <c r="J175" s="145">
        <v>1.041398575060426E-2</v>
      </c>
      <c r="K175" s="145">
        <v>-2.06186751208981E-3</v>
      </c>
      <c r="L175" s="145">
        <v>5.6570454268662917E-3</v>
      </c>
      <c r="M175" s="145">
        <v>-2.5604439606797813E-3</v>
      </c>
      <c r="N175" s="145">
        <v>-1.6664347131541968E-2</v>
      </c>
      <c r="O175" s="145">
        <v>-2.6434112357329731E-3</v>
      </c>
      <c r="P175" s="145">
        <v>-3.467319390790824E-2</v>
      </c>
      <c r="Q175" s="145">
        <v>2.8499539432607079E-3</v>
      </c>
      <c r="R175" s="145">
        <v>8.3563627935001605E-4</v>
      </c>
      <c r="S175" s="145">
        <v>0.15674362089914951</v>
      </c>
      <c r="T175" s="145">
        <v>0.12280000000000001</v>
      </c>
      <c r="U175" s="145">
        <v>0.19777777777777783</v>
      </c>
      <c r="V175" s="145">
        <v>-0.1103</v>
      </c>
      <c r="W175" s="145">
        <v>-0.232340425531915</v>
      </c>
    </row>
    <row r="176" spans="2:23">
      <c r="B176" s="144">
        <v>39722</v>
      </c>
      <c r="C176" s="145">
        <v>4.5000000000000005E-3</v>
      </c>
      <c r="D176" s="145">
        <v>9.7999999999999997E-3</v>
      </c>
      <c r="E176" s="145">
        <v>7.5190000000000005E-3</v>
      </c>
      <c r="F176" s="145">
        <v>1.1699999999999999E-2</v>
      </c>
      <c r="G176" s="145">
        <v>-1.8136990096267014E-2</v>
      </c>
      <c r="H176" s="145">
        <v>1.0547100857369429E-2</v>
      </c>
      <c r="I176" s="145">
        <v>-2.5261602858398735E-2</v>
      </c>
      <c r="J176" s="145">
        <v>1.1424914887800952E-2</v>
      </c>
      <c r="K176" s="145">
        <v>1.050329486921231E-2</v>
      </c>
      <c r="L176" s="145">
        <v>1.3951038153425133E-2</v>
      </c>
      <c r="M176" s="145">
        <v>1.0273720873690273E-2</v>
      </c>
      <c r="N176" s="145">
        <v>-3.8348645305798401E-2</v>
      </c>
      <c r="O176" s="145">
        <v>-5.6909662876816203E-3</v>
      </c>
      <c r="P176" s="145">
        <v>-8.1657764157289758E-2</v>
      </c>
      <c r="Q176" s="145">
        <v>-9.9064222219483744E-3</v>
      </c>
      <c r="R176" s="145">
        <v>-7.5040301655171504E-3</v>
      </c>
      <c r="S176" s="145">
        <v>0.12207792207792223</v>
      </c>
      <c r="T176" s="145">
        <v>-4.0000000000000002E-4</v>
      </c>
      <c r="U176" s="145">
        <v>-7.4410163339382995E-2</v>
      </c>
      <c r="V176" s="145">
        <v>-0.248</v>
      </c>
      <c r="W176" s="145">
        <v>-0.269311440043147</v>
      </c>
    </row>
    <row r="177" spans="2:23">
      <c r="B177" s="144">
        <v>39753</v>
      </c>
      <c r="C177" s="145">
        <v>3.5999999999999999E-3</v>
      </c>
      <c r="D177" s="145">
        <v>3.8E-3</v>
      </c>
      <c r="E177" s="145">
        <v>6.6259999999999999E-3</v>
      </c>
      <c r="F177" s="145">
        <v>0.01</v>
      </c>
      <c r="G177" s="145">
        <v>2.5872673716523575E-2</v>
      </c>
      <c r="H177" s="145">
        <v>1.2501136048455708E-2</v>
      </c>
      <c r="I177" s="145">
        <v>2.6013981211647774E-2</v>
      </c>
      <c r="J177" s="145">
        <v>1.0018242907071651E-2</v>
      </c>
      <c r="K177" s="145">
        <v>1.3258913315867371E-2</v>
      </c>
      <c r="L177" s="145">
        <v>1.0104327781526701E-2</v>
      </c>
      <c r="M177" s="145">
        <v>1.3465714477601809E-2</v>
      </c>
      <c r="N177" s="145">
        <v>3.3574998240304188E-2</v>
      </c>
      <c r="O177" s="145">
        <v>2.2794506897518163E-2</v>
      </c>
      <c r="P177" s="145">
        <v>4.9136295619181203E-2</v>
      </c>
      <c r="Q177" s="145">
        <v>2.0814265523532161E-2</v>
      </c>
      <c r="R177" s="145">
        <v>1.893151589908304E-2</v>
      </c>
      <c r="S177" s="145">
        <v>6.780442804428044E-2</v>
      </c>
      <c r="T177" s="145">
        <v>0.1004</v>
      </c>
      <c r="U177" s="145">
        <v>0.10305343511450382</v>
      </c>
      <c r="V177" s="145">
        <v>-1.77E-2</v>
      </c>
      <c r="W177" s="145">
        <v>-2.50963667678176E-2</v>
      </c>
    </row>
    <row r="178" spans="2:23">
      <c r="B178" s="146">
        <v>39783</v>
      </c>
      <c r="C178" s="147">
        <v>2.8000000000000004E-3</v>
      </c>
      <c r="D178" s="147">
        <v>-1.2999999999999999E-3</v>
      </c>
      <c r="E178" s="147">
        <v>7.1599999999999997E-3</v>
      </c>
      <c r="F178" s="147">
        <v>1.11E-2</v>
      </c>
      <c r="G178" s="147">
        <v>4.7450756054763898E-2</v>
      </c>
      <c r="H178" s="147">
        <v>1.5543661485889926E-2</v>
      </c>
      <c r="I178" s="147">
        <v>7.2833251747804306E-2</v>
      </c>
      <c r="J178" s="147">
        <v>1.1275040441757866E-2</v>
      </c>
      <c r="K178" s="147">
        <v>7.042966027384967E-3</v>
      </c>
      <c r="L178" s="147">
        <v>5.2085488781814515E-3</v>
      </c>
      <c r="M178" s="147">
        <v>7.1625009664131323E-3</v>
      </c>
      <c r="N178" s="147">
        <v>6.0764963720561616E-2</v>
      </c>
      <c r="O178" s="147">
        <v>4.3830111128025484E-2</v>
      </c>
      <c r="P178" s="147">
        <v>8.5076417194316356E-2</v>
      </c>
      <c r="Q178" s="147">
        <v>3.4253510130890508E-2</v>
      </c>
      <c r="R178" s="147">
        <v>3.7275792917074835E-2</v>
      </c>
      <c r="S178" s="147">
        <v>6.0344827586207295E-3</v>
      </c>
      <c r="T178" s="147">
        <v>9.3100000000000002E-2</v>
      </c>
      <c r="U178" s="147">
        <v>0.10258620689655173</v>
      </c>
      <c r="V178" s="147">
        <v>2.6100000000000002E-2</v>
      </c>
      <c r="W178" s="147">
        <v>3.8487423235467298E-2</v>
      </c>
    </row>
    <row r="179" spans="2:23">
      <c r="B179" s="144">
        <v>39814</v>
      </c>
      <c r="C179" s="145">
        <v>4.7999999999999996E-3</v>
      </c>
      <c r="D179" s="145">
        <v>-4.4000000000000003E-3</v>
      </c>
      <c r="E179" s="145">
        <v>6.8489999999999992E-3</v>
      </c>
      <c r="F179" s="145">
        <v>1.0426999999999999E-2</v>
      </c>
      <c r="G179" s="145">
        <v>1.9151846785225635E-2</v>
      </c>
      <c r="H179" s="145">
        <v>1.5023959563289502E-2</v>
      </c>
      <c r="I179" s="145">
        <v>1.6982892509933345E-2</v>
      </c>
      <c r="J179" s="145">
        <v>1.0656210911190067E-2</v>
      </c>
      <c r="K179" s="145">
        <v>2.4279837687890549E-3</v>
      </c>
      <c r="L179" s="145">
        <v>1.8232505616786465E-3</v>
      </c>
      <c r="M179" s="145">
        <v>2.472872425005157E-3</v>
      </c>
      <c r="N179" s="145">
        <v>4.3148378361026918E-2</v>
      </c>
      <c r="O179" s="145">
        <v>2.7674232745897642E-2</v>
      </c>
      <c r="P179" s="145">
        <v>6.4386793749965587E-2</v>
      </c>
      <c r="Q179" s="145">
        <v>2.0970690570266015E-2</v>
      </c>
      <c r="R179" s="145">
        <v>2.0399277209833366E-2</v>
      </c>
      <c r="S179" s="145">
        <v>-6.4294899271325479E-3</v>
      </c>
      <c r="T179" s="145">
        <v>-8.3099999999999993E-2</v>
      </c>
      <c r="U179" s="145">
        <v>6.315955268546225E-2</v>
      </c>
      <c r="V179" s="145">
        <v>4.6600000000000003E-2</v>
      </c>
      <c r="W179" s="145">
        <v>3.0377901089551101E-4</v>
      </c>
    </row>
    <row r="180" spans="2:23">
      <c r="B180" s="144">
        <v>39845</v>
      </c>
      <c r="C180" s="145">
        <v>5.5000000000000005E-3</v>
      </c>
      <c r="D180" s="145">
        <v>2.5999999999999999E-3</v>
      </c>
      <c r="E180" s="145">
        <v>5.4530000000000004E-3</v>
      </c>
      <c r="F180" s="145">
        <v>8.5269999999999999E-3</v>
      </c>
      <c r="G180" s="145">
        <v>1.3136843190044933E-2</v>
      </c>
      <c r="H180" s="145">
        <v>1.0846476199443122E-2</v>
      </c>
      <c r="I180" s="145">
        <v>1.8249261844205611E-2</v>
      </c>
      <c r="J180" s="145">
        <v>8.5445674163990848E-3</v>
      </c>
      <c r="K180" s="145">
        <v>7.1772199826276584E-3</v>
      </c>
      <c r="L180" s="145">
        <v>7.8668044335901133E-3</v>
      </c>
      <c r="M180" s="145">
        <v>7.1268391401848596E-3</v>
      </c>
      <c r="N180" s="145">
        <v>1.3551014927377425E-2</v>
      </c>
      <c r="O180" s="145">
        <v>1.5820216045002722E-2</v>
      </c>
      <c r="P180" s="145">
        <v>1.062367591587865E-2</v>
      </c>
      <c r="Q180" s="145">
        <v>1.1090188648729793E-2</v>
      </c>
      <c r="R180" s="145">
        <v>1.1620833441295941E-2</v>
      </c>
      <c r="S180" s="145">
        <v>2.068074105988793E-2</v>
      </c>
      <c r="T180" s="145">
        <v>1.7500000000000002E-2</v>
      </c>
      <c r="U180" s="145">
        <v>4.0118870728083289E-2</v>
      </c>
      <c r="V180" s="145">
        <v>-2.8400000000000002E-2</v>
      </c>
      <c r="W180" s="145">
        <v>-4.9824873969995798E-2</v>
      </c>
    </row>
    <row r="181" spans="2:23">
      <c r="B181" s="144">
        <v>39873</v>
      </c>
      <c r="C181" s="145">
        <v>2E-3</v>
      </c>
      <c r="D181" s="145">
        <v>-7.4000000000000003E-3</v>
      </c>
      <c r="E181" s="145">
        <v>6.4449999999999993E-3</v>
      </c>
      <c r="F181" s="145">
        <v>9.665E-3</v>
      </c>
      <c r="G181" s="145">
        <v>1.8192267396323958E-2</v>
      </c>
      <c r="H181" s="145">
        <v>1.4055598212531883E-2</v>
      </c>
      <c r="I181" s="145">
        <v>2.7361779424084798E-2</v>
      </c>
      <c r="J181" s="145">
        <v>9.7524425355171029E-3</v>
      </c>
      <c r="K181" s="145">
        <v>-2.8636979296237097E-3</v>
      </c>
      <c r="L181" s="145">
        <v>-9.2616323772687359E-4</v>
      </c>
      <c r="M181" s="145">
        <v>-2.9924022309960607E-3</v>
      </c>
      <c r="N181" s="145">
        <v>1.6201684754407975E-2</v>
      </c>
      <c r="O181" s="145">
        <v>1.5802943773260081E-2</v>
      </c>
      <c r="P181" s="145">
        <v>1.6693423864693857E-2</v>
      </c>
      <c r="Q181" s="145">
        <v>1.3167967277172732E-2</v>
      </c>
      <c r="R181" s="145">
        <v>1.6181122018359639E-2</v>
      </c>
      <c r="S181" s="145">
        <v>-5.0778050778050865E-2</v>
      </c>
      <c r="T181" s="145">
        <v>1.89E-2</v>
      </c>
      <c r="U181" s="145">
        <v>-6.6852367688022274E-2</v>
      </c>
      <c r="V181" s="145">
        <v>7.1800000000000003E-2</v>
      </c>
      <c r="W181" s="145">
        <v>2.65064348418989E-2</v>
      </c>
    </row>
    <row r="182" spans="2:23">
      <c r="B182" s="144">
        <v>39904</v>
      </c>
      <c r="C182" s="145">
        <v>4.7999999999999996E-3</v>
      </c>
      <c r="D182" s="145">
        <v>-1.5E-3</v>
      </c>
      <c r="E182" s="145">
        <v>5.4559999999999999E-3</v>
      </c>
      <c r="F182" s="145">
        <v>8.3560000000000006E-3</v>
      </c>
      <c r="G182" s="145">
        <v>2.7023112003556893E-3</v>
      </c>
      <c r="H182" s="145">
        <v>7.6667082790162766E-3</v>
      </c>
      <c r="I182" s="145">
        <v>-1.0768035067747483E-3</v>
      </c>
      <c r="J182" s="145">
        <v>8.4254071014147058E-3</v>
      </c>
      <c r="K182" s="145">
        <v>3.7035599638512995E-3</v>
      </c>
      <c r="L182" s="145">
        <v>3.4107406262935402E-3</v>
      </c>
      <c r="M182" s="145">
        <v>3.7258554760271068E-3</v>
      </c>
      <c r="N182" s="145">
        <v>-2.0044652314913369E-3</v>
      </c>
      <c r="O182" s="145">
        <v>5.9246790111231462E-3</v>
      </c>
      <c r="P182" s="145">
        <v>-1.1918471619453808E-2</v>
      </c>
      <c r="Q182" s="145">
        <v>3.7439879109788521E-3</v>
      </c>
      <c r="R182" s="145">
        <v>3.7477288362712802E-3</v>
      </c>
      <c r="S182" s="145">
        <v>-4.3421052631578805E-2</v>
      </c>
      <c r="T182" s="145">
        <v>-6.3600000000000004E-2</v>
      </c>
      <c r="U182" s="145">
        <v>-6.381381381381368E-2</v>
      </c>
      <c r="V182" s="145">
        <v>0.1555</v>
      </c>
      <c r="W182" s="145">
        <v>0.324642975755563</v>
      </c>
    </row>
    <row r="183" spans="2:23">
      <c r="B183" s="144">
        <v>39934</v>
      </c>
      <c r="C183" s="145">
        <v>4.6999999999999993E-3</v>
      </c>
      <c r="D183" s="145">
        <v>-7.000000000000001E-4</v>
      </c>
      <c r="E183" s="145">
        <v>5.4510000000000001E-3</v>
      </c>
      <c r="F183" s="145">
        <v>7.6639999999999998E-3</v>
      </c>
      <c r="G183" s="145">
        <v>1.787635747733396E-2</v>
      </c>
      <c r="H183" s="145">
        <v>9.5242609546586365E-3</v>
      </c>
      <c r="I183" s="145">
        <v>2.2522792637848843E-2</v>
      </c>
      <c r="J183" s="145">
        <v>7.7060796912933327E-3</v>
      </c>
      <c r="K183" s="145">
        <v>6.8936945894439994E-3</v>
      </c>
      <c r="L183" s="145">
        <v>5.3282355812251936E-3</v>
      </c>
      <c r="M183" s="145">
        <v>6.9953219801808242E-3</v>
      </c>
      <c r="N183" s="145">
        <v>4.5133899412148848E-2</v>
      </c>
      <c r="O183" s="145">
        <v>2.1557593555690424E-2</v>
      </c>
      <c r="P183" s="145">
        <v>7.151327609285385E-2</v>
      </c>
      <c r="Q183" s="145">
        <v>2.0020784765328647E-2</v>
      </c>
      <c r="R183" s="145">
        <v>1.9669461230164886E-2</v>
      </c>
      <c r="S183" s="145">
        <v>-7.5117370892018753E-2</v>
      </c>
      <c r="T183" s="145">
        <v>-3.2300000000000002E-2</v>
      </c>
      <c r="U183" s="145">
        <v>2.4390243902439046E-2</v>
      </c>
      <c r="V183" s="145">
        <v>0.1249</v>
      </c>
      <c r="W183" s="145">
        <v>0.12225774100539</v>
      </c>
    </row>
    <row r="184" spans="2:23">
      <c r="B184" s="144">
        <v>39965</v>
      </c>
      <c r="C184" s="148">
        <v>3.5999999999999999E-3</v>
      </c>
      <c r="D184" s="148">
        <v>-1E-3</v>
      </c>
      <c r="E184" s="148">
        <v>5.659E-3</v>
      </c>
      <c r="F184" s="148">
        <v>7.5139999999999998E-3</v>
      </c>
      <c r="G184" s="148">
        <v>3.6142779886310095E-3</v>
      </c>
      <c r="H184" s="148">
        <v>8.9928752551517999E-3</v>
      </c>
      <c r="I184" s="148">
        <v>8.1309532498186066E-4</v>
      </c>
      <c r="J184" s="148">
        <v>7.6586496167800888E-3</v>
      </c>
      <c r="K184" s="148">
        <v>2.2876516186369544E-2</v>
      </c>
      <c r="L184" s="148">
        <v>9.1261653344429927E-3</v>
      </c>
      <c r="M184" s="148">
        <v>2.3788095173937762E-2</v>
      </c>
      <c r="N184" s="148">
        <v>4.6663750182280861E-3</v>
      </c>
      <c r="O184" s="148">
        <v>4.2933389007553391E-3</v>
      </c>
      <c r="P184" s="148">
        <v>5.0918625197118317E-3</v>
      </c>
      <c r="Q184" s="148">
        <v>6.6197082261714169E-3</v>
      </c>
      <c r="R184" s="148">
        <v>6.4545282454415709E-3</v>
      </c>
      <c r="S184" s="148">
        <v>5.6323604710701858E-3</v>
      </c>
      <c r="T184" s="148">
        <v>-1.77E-2</v>
      </c>
      <c r="U184" s="148">
        <v>-2.7552674230145957E-2</v>
      </c>
      <c r="V184" s="148">
        <v>-3.2599999999999997E-2</v>
      </c>
      <c r="W184" s="148">
        <v>6.0040771872993401E-3</v>
      </c>
    </row>
    <row r="185" spans="2:23">
      <c r="B185" s="144">
        <v>39995</v>
      </c>
      <c r="C185" s="145">
        <v>2.3999999999999998E-3</v>
      </c>
      <c r="D185" s="145">
        <v>-4.3E-3</v>
      </c>
      <c r="E185" s="145">
        <v>6.0560000000000006E-3</v>
      </c>
      <c r="F185" s="145">
        <v>7.8399999999999997E-3</v>
      </c>
      <c r="G185" s="145">
        <v>9.6968307918874341E-3</v>
      </c>
      <c r="H185" s="145">
        <v>8.4882371997421213E-3</v>
      </c>
      <c r="I185" s="145">
        <v>1.1009015763779439E-2</v>
      </c>
      <c r="J185" s="145">
        <v>7.9142725088872101E-3</v>
      </c>
      <c r="K185" s="145">
        <v>3.3681410328607608E-3</v>
      </c>
      <c r="L185" s="145">
        <v>3.6025613122716571E-3</v>
      </c>
      <c r="M185" s="145">
        <v>3.3531786765208516E-3</v>
      </c>
      <c r="N185" s="145">
        <v>1.2695170754971397E-2</v>
      </c>
      <c r="O185" s="145">
        <v>1.3725793297548528E-2</v>
      </c>
      <c r="P185" s="145">
        <v>1.1771989187349785E-2</v>
      </c>
      <c r="Q185" s="145">
        <v>9.4101684529572793E-3</v>
      </c>
      <c r="R185" s="145">
        <v>9.8061160775166911E-3</v>
      </c>
      <c r="S185" s="145">
        <v>-3.61E-2</v>
      </c>
      <c r="T185" s="145">
        <v>-2.5000000000000001E-2</v>
      </c>
      <c r="U185" s="145">
        <v>-2.3900000000000001E-2</v>
      </c>
      <c r="V185" s="145">
        <v>6.4100000000000004E-2</v>
      </c>
      <c r="W185" s="145">
        <v>0.159338218965134</v>
      </c>
    </row>
    <row r="186" spans="2:23">
      <c r="B186" s="144">
        <v>40026</v>
      </c>
      <c r="C186" s="145">
        <v>1.5E-3</v>
      </c>
      <c r="D186" s="145">
        <v>-3.5999999999999999E-3</v>
      </c>
      <c r="E186" s="145">
        <v>5.1980000000000004E-3</v>
      </c>
      <c r="F186" s="145">
        <v>6.914E-3</v>
      </c>
      <c r="G186" s="145">
        <v>8.0123445163253759E-3</v>
      </c>
      <c r="H186" s="145">
        <v>7.2021007440179474E-3</v>
      </c>
      <c r="I186" s="145">
        <v>7.904942611392185E-3</v>
      </c>
      <c r="J186" s="145">
        <v>6.9350090579709534E-3</v>
      </c>
      <c r="K186" s="145">
        <v>1.9376633650664665E-2</v>
      </c>
      <c r="L186" s="145">
        <v>1.0746060823959791E-2</v>
      </c>
      <c r="M186" s="145">
        <v>1.9946906183436086E-2</v>
      </c>
      <c r="N186" s="145">
        <v>1.692798312832422E-2</v>
      </c>
      <c r="O186" s="145">
        <v>6.7042454963244236E-3</v>
      </c>
      <c r="P186" s="145">
        <v>2.6193979308251292E-2</v>
      </c>
      <c r="Q186" s="145">
        <v>1.0346827388469482E-2</v>
      </c>
      <c r="R186" s="145">
        <v>9.5950822758483767E-3</v>
      </c>
      <c r="S186" s="145">
        <v>7.4000000000000003E-3</v>
      </c>
      <c r="T186" s="145">
        <v>1.11E-2</v>
      </c>
      <c r="U186" s="145">
        <v>0</v>
      </c>
      <c r="V186" s="145">
        <v>3.15E-2</v>
      </c>
      <c r="W186" s="145">
        <v>7.9817546212048701E-2</v>
      </c>
    </row>
    <row r="187" spans="2:23">
      <c r="B187" s="144">
        <v>40057</v>
      </c>
      <c r="C187" s="145">
        <v>2.3999999999999998E-3</v>
      </c>
      <c r="D187" s="145">
        <v>4.1999999999999997E-3</v>
      </c>
      <c r="E187" s="145">
        <v>5.0000000000000001E-3</v>
      </c>
      <c r="F187" s="145">
        <v>6.9150000000000001E-3</v>
      </c>
      <c r="G187" s="145">
        <v>4.9756964657463598E-3</v>
      </c>
      <c r="H187" s="145">
        <v>6.8869691560307089E-3</v>
      </c>
      <c r="I187" s="145">
        <v>4.9945308622181273E-3</v>
      </c>
      <c r="J187" s="145">
        <v>6.9322238776599043E-3</v>
      </c>
      <c r="K187" s="145">
        <v>3.7838348033098157E-2</v>
      </c>
      <c r="L187" s="145">
        <v>2.5063519846423077E-2</v>
      </c>
      <c r="M187" s="145">
        <v>3.8650672811818554E-2</v>
      </c>
      <c r="N187" s="145">
        <v>8.9296500624169717E-3</v>
      </c>
      <c r="O187" s="145">
        <v>6.4767854251435164E-3</v>
      </c>
      <c r="P187" s="145">
        <v>1.1233346836410973E-2</v>
      </c>
      <c r="Q187" s="145">
        <v>8.4491175366128157E-3</v>
      </c>
      <c r="R187" s="145">
        <v>7.4392952259607625E-3</v>
      </c>
      <c r="S187" s="145">
        <v>-5.74E-2</v>
      </c>
      <c r="T187" s="145">
        <v>-3.6999999999999998E-2</v>
      </c>
      <c r="U187" s="145">
        <v>9.7000000000000003E-3</v>
      </c>
      <c r="V187" s="145">
        <v>8.8999999999999996E-2</v>
      </c>
      <c r="W187" s="145">
        <v>7.3700000000000002E-2</v>
      </c>
    </row>
    <row r="188" spans="2:23">
      <c r="B188" s="144">
        <v>40087</v>
      </c>
      <c r="C188" s="145">
        <v>2.8000000000000004E-3</v>
      </c>
      <c r="D188" s="145">
        <v>5.0000000000000001E-4</v>
      </c>
      <c r="E188" s="145">
        <v>5.0000000000000001E-3</v>
      </c>
      <c r="F188" s="145">
        <v>6.9120000000000006E-3</v>
      </c>
      <c r="G188" s="145">
        <v>5.2895548573796969E-3</v>
      </c>
      <c r="H188" s="145">
        <v>7.3312666205049837E-3</v>
      </c>
      <c r="I188" s="145">
        <v>4.9211105699300539E-3</v>
      </c>
      <c r="J188" s="145">
        <v>6.9347508068209329E-3</v>
      </c>
      <c r="K188" s="145">
        <v>1.4263194591808803E-2</v>
      </c>
      <c r="L188" s="145">
        <v>9.0719309938362969E-3</v>
      </c>
      <c r="M188" s="145">
        <v>1.458483969057367E-2</v>
      </c>
      <c r="N188" s="145">
        <v>-1.1225416338219274E-2</v>
      </c>
      <c r="O188" s="145">
        <v>5.1480852963001755E-3</v>
      </c>
      <c r="P188" s="145">
        <v>-2.653811703597686E-2</v>
      </c>
      <c r="Q188" s="145">
        <v>2.2076229486396315E-3</v>
      </c>
      <c r="R188" s="145">
        <v>1.7731268525964516E-3</v>
      </c>
      <c r="S188" s="145">
        <v>-1.9199999999999998E-2</v>
      </c>
      <c r="T188" s="145">
        <v>-1.18E-2</v>
      </c>
      <c r="U188" s="145">
        <v>2.6100000000000002E-2</v>
      </c>
      <c r="V188" s="145">
        <v>5.0000000000000001E-4</v>
      </c>
      <c r="W188" s="145">
        <v>2.6200000000000001E-2</v>
      </c>
    </row>
    <row r="189" spans="2:23">
      <c r="B189" s="144">
        <v>40118</v>
      </c>
      <c r="C189" s="145">
        <v>4.0999999999999995E-3</v>
      </c>
      <c r="D189" s="145">
        <v>1E-3</v>
      </c>
      <c r="E189" s="145">
        <v>5.0000000000000001E-3</v>
      </c>
      <c r="F189" s="145">
        <v>6.5900000000000004E-3</v>
      </c>
      <c r="G189" s="145">
        <v>6.9429130357459012E-3</v>
      </c>
      <c r="H189" s="145">
        <v>6.7074735140726371E-3</v>
      </c>
      <c r="I189" s="145">
        <v>6.7481658987458282E-3</v>
      </c>
      <c r="J189" s="145">
        <v>6.60419208162355E-3</v>
      </c>
      <c r="K189" s="145">
        <v>5.2753493237689408E-3</v>
      </c>
      <c r="L189" s="145">
        <v>4.7380947182253941E-3</v>
      </c>
      <c r="M189" s="145">
        <v>5.3107625923161095E-3</v>
      </c>
      <c r="N189" s="145">
        <v>1.0404262619331028E-2</v>
      </c>
      <c r="O189" s="145">
        <v>7.4244262591320886E-3</v>
      </c>
      <c r="P189" s="145">
        <v>1.3089816206218963E-2</v>
      </c>
      <c r="Q189" s="145">
        <v>7.5265392781316276E-3</v>
      </c>
      <c r="R189" s="145">
        <v>7.3236594458359061E-3</v>
      </c>
      <c r="S189" s="145">
        <v>3.7000000000000002E-3</v>
      </c>
      <c r="T189" s="145">
        <v>2.1700000000000001E-2</v>
      </c>
      <c r="U189" s="145">
        <v>0.15029999999999999</v>
      </c>
      <c r="V189" s="145">
        <v>8.9399999999999993E-2</v>
      </c>
      <c r="W189" s="145">
        <v>0.12590000000000001</v>
      </c>
    </row>
    <row r="190" spans="2:23">
      <c r="B190" s="146">
        <v>40148</v>
      </c>
      <c r="C190" s="147">
        <v>3.7000000000000002E-3</v>
      </c>
      <c r="D190" s="147">
        <v>-2.5999999999999999E-3</v>
      </c>
      <c r="E190" s="147">
        <v>5.5360000000000001E-3</v>
      </c>
      <c r="F190" s="147">
        <v>7.2379999999999996E-3</v>
      </c>
      <c r="G190" s="147">
        <v>8.7082865304144441E-3</v>
      </c>
      <c r="H190" s="147">
        <v>7.3197173721430975E-3</v>
      </c>
      <c r="I190" s="147">
        <v>7.9925226473791522E-3</v>
      </c>
      <c r="J190" s="147">
        <v>7.2714853110489308E-3</v>
      </c>
      <c r="K190" s="147">
        <v>-2.4499018849973297E-2</v>
      </c>
      <c r="L190" s="147">
        <v>1.0268167593878719E-3</v>
      </c>
      <c r="M190" s="147">
        <v>-2.608336772595965E-2</v>
      </c>
      <c r="N190" s="147">
        <v>1.7772784019975063E-2</v>
      </c>
      <c r="O190" s="147">
        <v>1.0039821035961793E-2</v>
      </c>
      <c r="P190" s="147">
        <v>2.49879053973876E-2</v>
      </c>
      <c r="Q190" s="147">
        <v>8.5555637505398963E-3</v>
      </c>
      <c r="R190" s="147">
        <v>1.0049499632182934E-2</v>
      </c>
      <c r="S190" s="147">
        <v>1.0500000000000001E-2</v>
      </c>
      <c r="T190" s="147">
        <v>-4.53E-2</v>
      </c>
      <c r="U190" s="147">
        <v>-0.1053</v>
      </c>
      <c r="V190" s="147">
        <v>2.3E-2</v>
      </c>
      <c r="W190" s="147">
        <v>4.82E-2</v>
      </c>
    </row>
    <row r="191" spans="2:23">
      <c r="B191" s="144">
        <v>40179</v>
      </c>
      <c r="C191" s="145">
        <v>7.4999999999999997E-3</v>
      </c>
      <c r="D191" s="145">
        <v>6.3E-3</v>
      </c>
      <c r="E191" s="145">
        <v>5.0000000000000001E-3</v>
      </c>
      <c r="F191" s="145">
        <v>6.5820000000000002E-3</v>
      </c>
      <c r="G191" s="145">
        <v>1.097931369367644E-2</v>
      </c>
      <c r="H191" s="145">
        <v>8.2281848536256419E-3</v>
      </c>
      <c r="I191" s="145">
        <v>1.1263032484013946E-2</v>
      </c>
      <c r="J191" s="145">
        <v>6.6010030024445943E-3</v>
      </c>
      <c r="K191" s="145">
        <v>1.5041145992075622E-2</v>
      </c>
      <c r="L191" s="145">
        <v>1.493055744004157E-2</v>
      </c>
      <c r="M191" s="145">
        <v>1.5046140500441174E-2</v>
      </c>
      <c r="N191" s="145">
        <v>1.1834609855305711E-2</v>
      </c>
      <c r="O191" s="145">
        <v>1.2045747455373901E-2</v>
      </c>
      <c r="P191" s="145">
        <v>1.1661716708002867E-2</v>
      </c>
      <c r="Q191" s="145">
        <v>9.7731950146779933E-3</v>
      </c>
      <c r="R191" s="145">
        <v>9.1757963410943333E-3</v>
      </c>
      <c r="S191" s="145">
        <v>7.6700000000000004E-2</v>
      </c>
      <c r="T191" s="145">
        <v>3.818834796488435E-2</v>
      </c>
      <c r="U191" s="145">
        <v>6.4500000000000002E-2</v>
      </c>
      <c r="V191" s="145">
        <v>-4.6500000000000007E-2</v>
      </c>
      <c r="W191" s="145">
        <v>-3.6700000000000003E-2</v>
      </c>
    </row>
    <row r="192" spans="2:23">
      <c r="B192" s="144">
        <v>40210</v>
      </c>
      <c r="C192" s="145">
        <v>7.7999999999999996E-3</v>
      </c>
      <c r="D192" s="145">
        <v>1.18E-2</v>
      </c>
      <c r="E192" s="145">
        <v>5.0000000000000001E-3</v>
      </c>
      <c r="F192" s="145">
        <v>5.9250000000000006E-3</v>
      </c>
      <c r="G192" s="145">
        <v>9.0450613549348802E-3</v>
      </c>
      <c r="H192" s="145">
        <v>6.0882822991035201E-3</v>
      </c>
      <c r="I192" s="145">
        <v>1.3751604906817594E-2</v>
      </c>
      <c r="J192" s="145">
        <v>5.943778591531057E-3</v>
      </c>
      <c r="K192" s="145">
        <v>2.2560191371277183E-2</v>
      </c>
      <c r="L192" s="145">
        <v>1.4448888793822556E-2</v>
      </c>
      <c r="M192" s="145">
        <v>2.3074542855879843E-2</v>
      </c>
      <c r="N192" s="145">
        <v>1.7539435847949481E-2</v>
      </c>
      <c r="O192" s="145">
        <v>1.2428806353280919E-2</v>
      </c>
      <c r="P192" s="145">
        <v>2.2090669014084519E-2</v>
      </c>
      <c r="Q192" s="145">
        <v>1.0847692602152792E-2</v>
      </c>
      <c r="R192" s="145">
        <v>1.1051677448916886E-2</v>
      </c>
      <c r="S192" s="145">
        <v>-3.4000000000000002E-2</v>
      </c>
      <c r="T192" s="145">
        <v>-5.2400000000000002E-2</v>
      </c>
      <c r="U192" s="145">
        <v>-1.2E-2</v>
      </c>
      <c r="V192" s="145">
        <v>1.6799999999999999E-2</v>
      </c>
      <c r="W192" s="145">
        <v>3.15E-2</v>
      </c>
    </row>
    <row r="193" spans="2:23">
      <c r="B193" s="144">
        <v>40238</v>
      </c>
      <c r="C193" s="145">
        <v>5.1999999999999998E-3</v>
      </c>
      <c r="D193" s="145">
        <v>9.4000000000000004E-3</v>
      </c>
      <c r="E193" s="145">
        <v>5.7959999999999999E-3</v>
      </c>
      <c r="F193" s="145">
        <v>7.5690000000000002E-3</v>
      </c>
      <c r="G193" s="145">
        <v>1.2009950317068974E-2</v>
      </c>
      <c r="H193" s="145">
        <v>8.9855396872136062E-3</v>
      </c>
      <c r="I193" s="145">
        <v>1.3189327726650157E-2</v>
      </c>
      <c r="J193" s="145">
        <v>7.5991617697890312E-3</v>
      </c>
      <c r="K193" s="145">
        <v>2.3873263217653928E-2</v>
      </c>
      <c r="L193" s="145">
        <v>1.3731774429907251E-2</v>
      </c>
      <c r="M193" s="145">
        <v>2.447443338662203E-2</v>
      </c>
      <c r="N193" s="145">
        <v>1.9724740037552646E-2</v>
      </c>
      <c r="O193" s="145">
        <v>1.4252110827741804E-2</v>
      </c>
      <c r="P193" s="145">
        <v>2.4425219297301126E-2</v>
      </c>
      <c r="Q193" s="145">
        <v>1.3131364822680514E-2</v>
      </c>
      <c r="R193" s="145">
        <v>1.188034317147979E-2</v>
      </c>
      <c r="S193" s="145">
        <v>-1.66E-2</v>
      </c>
      <c r="T193" s="145">
        <v>-2.4E-2</v>
      </c>
      <c r="U193" s="145">
        <v>4.2799999999999998E-2</v>
      </c>
      <c r="V193" s="145">
        <v>5.28E-2</v>
      </c>
      <c r="W193" s="145">
        <v>-1.3599999999999999E-2</v>
      </c>
    </row>
    <row r="194" spans="2:23">
      <c r="B194" s="144">
        <v>40269</v>
      </c>
      <c r="C194" s="145">
        <v>5.7000000000000002E-3</v>
      </c>
      <c r="D194" s="145">
        <v>7.7000000000000002E-3</v>
      </c>
      <c r="E194" s="145">
        <v>5.0000000000000001E-3</v>
      </c>
      <c r="F194" s="145">
        <v>6.6390000000000008E-3</v>
      </c>
      <c r="G194" s="145">
        <v>1.9809189564448104E-3</v>
      </c>
      <c r="H194" s="145">
        <v>4.6546371843407819E-3</v>
      </c>
      <c r="I194" s="145">
        <v>1.6899831743848459E-3</v>
      </c>
      <c r="J194" s="145">
        <v>6.6306101555004826E-3</v>
      </c>
      <c r="K194" s="145">
        <v>1.4382883937917867E-2</v>
      </c>
      <c r="L194" s="145">
        <v>1.0847013431368957E-2</v>
      </c>
      <c r="M194" s="145">
        <v>1.4587833943307649E-2</v>
      </c>
      <c r="N194" s="145">
        <v>6.781102641872927E-3</v>
      </c>
      <c r="O194" s="145">
        <v>1.7186409065830244E-3</v>
      </c>
      <c r="P194" s="145">
        <v>1.1084908634626967E-2</v>
      </c>
      <c r="Q194" s="145">
        <v>5.5915868590132867E-3</v>
      </c>
      <c r="R194" s="145">
        <v>5.442609593253156E-3</v>
      </c>
      <c r="S194" s="145">
        <v>-2.8299999999999999E-2</v>
      </c>
      <c r="T194" s="145">
        <v>-4.3099999999999999E-2</v>
      </c>
      <c r="U194" s="145">
        <v>1.47E-2</v>
      </c>
      <c r="V194" s="145">
        <v>-4.0399999999999998E-2</v>
      </c>
      <c r="W194" s="145">
        <v>-4.7999999999999996E-3</v>
      </c>
    </row>
    <row r="195" spans="2:23">
      <c r="B195" s="144">
        <v>40299</v>
      </c>
      <c r="C195" s="145">
        <v>4.3E-3</v>
      </c>
      <c r="D195" s="145">
        <v>1.1900000000000001E-2</v>
      </c>
      <c r="E195" s="145">
        <v>5.5129999999999997E-3</v>
      </c>
      <c r="F195" s="145">
        <v>7.4999999999999997E-3</v>
      </c>
      <c r="G195" s="145">
        <v>1.1588936909692205E-2</v>
      </c>
      <c r="H195" s="145">
        <v>8.3240488499787268E-3</v>
      </c>
      <c r="I195" s="145">
        <v>1.0299143431612423E-2</v>
      </c>
      <c r="J195" s="145">
        <v>7.5134720654326248E-3</v>
      </c>
      <c r="K195" s="145">
        <v>1.8236136766313749E-2</v>
      </c>
      <c r="L195" s="145">
        <v>1.7844925590415617E-2</v>
      </c>
      <c r="M195" s="145">
        <v>1.8257817190892034E-2</v>
      </c>
      <c r="N195" s="145">
        <v>-3.4396642961919133E-3</v>
      </c>
      <c r="O195" s="145">
        <v>7.8375941315527164E-3</v>
      </c>
      <c r="P195" s="145">
        <v>-1.3977582651500176E-2</v>
      </c>
      <c r="Q195" s="145">
        <v>6.6504925081498634E-3</v>
      </c>
      <c r="R195" s="145">
        <v>5.1936078609597924E-3</v>
      </c>
      <c r="S195" s="145">
        <v>4.9799999999999997E-2</v>
      </c>
      <c r="T195" s="145">
        <v>-2.93E-2</v>
      </c>
      <c r="U195" s="145">
        <v>4.3499999999999997E-2</v>
      </c>
      <c r="V195" s="145">
        <v>-6.6400000000000001E-2</v>
      </c>
      <c r="W195" s="145">
        <v>-3.5400000000000001E-2</v>
      </c>
    </row>
    <row r="196" spans="2:23">
      <c r="B196" s="144">
        <v>40330</v>
      </c>
      <c r="C196" s="148">
        <v>0</v>
      </c>
      <c r="D196" s="148">
        <v>8.5000000000000006E-3</v>
      </c>
      <c r="E196" s="148">
        <v>5.5919999999999997E-3</v>
      </c>
      <c r="F196" s="145">
        <v>7.9080000000000001E-3</v>
      </c>
      <c r="G196" s="148">
        <v>9.3902683889968142E-3</v>
      </c>
      <c r="H196" s="148">
        <v>7.4620715981703611E-3</v>
      </c>
      <c r="I196" s="148">
        <v>1.3084540502671382E-2</v>
      </c>
      <c r="J196" s="148">
        <v>7.8961137801456527E-3</v>
      </c>
      <c r="K196" s="148">
        <v>1.1870273872439663E-2</v>
      </c>
      <c r="L196" s="148">
        <v>1.164929800976422E-2</v>
      </c>
      <c r="M196" s="148">
        <v>1.1888616230387949E-2</v>
      </c>
      <c r="N196" s="148">
        <v>1.2748792428046274E-2</v>
      </c>
      <c r="O196" s="148">
        <v>9.3435796743288613E-3</v>
      </c>
      <c r="P196" s="148">
        <v>1.7439261951544438E-2</v>
      </c>
      <c r="Q196" s="148">
        <v>9.8649248778734933E-3</v>
      </c>
      <c r="R196" s="148">
        <v>1.0295884233678443E-2</v>
      </c>
      <c r="S196" s="148">
        <v>-8.3999999999999995E-3</v>
      </c>
      <c r="T196" s="148">
        <v>-1.44E-2</v>
      </c>
      <c r="U196" s="148">
        <v>2.92E-2</v>
      </c>
      <c r="V196" s="148">
        <v>-3.3500000000000002E-2</v>
      </c>
      <c r="W196" s="148">
        <v>3.0200000000000001E-2</v>
      </c>
    </row>
    <row r="197" spans="2:23">
      <c r="B197" s="144">
        <v>40360</v>
      </c>
      <c r="C197" s="145">
        <v>1E-4</v>
      </c>
      <c r="D197" s="145">
        <v>1.5E-3</v>
      </c>
      <c r="E197" s="145">
        <v>6.1570000000000001E-3</v>
      </c>
      <c r="F197" s="145">
        <v>8.5919999999999989E-3</v>
      </c>
      <c r="G197" s="145">
        <v>1.6313801418533558E-2</v>
      </c>
      <c r="H197" s="145">
        <v>1.2215757929115112E-2</v>
      </c>
      <c r="I197" s="145">
        <v>1.5536271471605634E-2</v>
      </c>
      <c r="J197" s="145">
        <v>8.5893624050215056E-3</v>
      </c>
      <c r="K197" s="145">
        <v>4.9073637897836253E-3</v>
      </c>
      <c r="L197" s="145">
        <v>4.6260447317543196E-3</v>
      </c>
      <c r="M197" s="145">
        <v>4.9219128220761021E-3</v>
      </c>
      <c r="N197" s="145">
        <v>1.5812421811759458E-2</v>
      </c>
      <c r="O197" s="145">
        <v>1.3492728971514767E-2</v>
      </c>
      <c r="P197" s="145">
        <v>1.9013518329727974E-2</v>
      </c>
      <c r="Q197" s="145">
        <v>1.2901217487548466E-2</v>
      </c>
      <c r="R197" s="145">
        <v>1.2122980963241048E-2</v>
      </c>
      <c r="S197" s="145">
        <v>-2.46E-2</v>
      </c>
      <c r="T197" s="145">
        <v>4.0800000000000003E-2</v>
      </c>
      <c r="U197" s="145">
        <v>-3.9100000000000003E-2</v>
      </c>
      <c r="V197" s="145">
        <v>0.108</v>
      </c>
      <c r="W197" s="145">
        <v>0.1183</v>
      </c>
    </row>
    <row r="198" spans="2:23">
      <c r="B198" s="144">
        <v>40391</v>
      </c>
      <c r="C198" s="145">
        <v>4.0000000000000002E-4</v>
      </c>
      <c r="D198" s="145">
        <v>7.7000000000000002E-3</v>
      </c>
      <c r="E198" s="145">
        <v>5.914E-3</v>
      </c>
      <c r="F198" s="145">
        <v>8.8629999999999994E-3</v>
      </c>
      <c r="G198" s="145">
        <v>1.3899999999999999E-2</v>
      </c>
      <c r="H198" s="145">
        <v>9.4999999999999998E-3</v>
      </c>
      <c r="I198" s="145">
        <v>1.7399999999999999E-2</v>
      </c>
      <c r="J198" s="145">
        <v>8.8999999999999999E-3</v>
      </c>
      <c r="K198" s="145">
        <v>1.5900000000000001E-2</v>
      </c>
      <c r="L198" s="145">
        <v>1.0500000000000001E-2</v>
      </c>
      <c r="M198" s="145">
        <v>1.6199999999999999E-2</v>
      </c>
      <c r="N198" s="145">
        <v>0.02</v>
      </c>
      <c r="O198" s="145">
        <v>9.9000000000000008E-3</v>
      </c>
      <c r="P198" s="145">
        <v>3.32E-2</v>
      </c>
      <c r="Q198" s="145">
        <v>1.3899999999999999E-2</v>
      </c>
      <c r="R198" s="145">
        <v>1.37E-2</v>
      </c>
      <c r="S198" s="145">
        <v>-6.9999999999999999E-4</v>
      </c>
      <c r="T198" s="145">
        <v>-2.9700000000000001E-2</v>
      </c>
      <c r="U198" s="145">
        <v>3.5799999999999998E-2</v>
      </c>
      <c r="V198" s="145">
        <v>-3.5099999999999999E-2</v>
      </c>
      <c r="W198" s="145">
        <v>3.5000000000000001E-3</v>
      </c>
    </row>
    <row r="199" spans="2:23">
      <c r="B199" s="144">
        <v>40422</v>
      </c>
      <c r="C199" s="145">
        <v>4.4999999999999997E-3</v>
      </c>
      <c r="D199" s="145">
        <v>1.15E-2</v>
      </c>
      <c r="E199" s="145">
        <v>5.7060000000000001E-3</v>
      </c>
      <c r="F199" s="145">
        <v>8.3999999999999995E-3</v>
      </c>
      <c r="G199" s="145">
        <v>4.7999999999999996E-3</v>
      </c>
      <c r="H199" s="145">
        <v>8.5000000000000006E-3</v>
      </c>
      <c r="I199" s="145">
        <v>2.0999999999999999E-3</v>
      </c>
      <c r="J199" s="145">
        <v>8.5000000000000006E-3</v>
      </c>
      <c r="K199" s="145">
        <v>2.9899999999999999E-2</v>
      </c>
      <c r="L199" s="145">
        <v>1.9599999999999999E-2</v>
      </c>
      <c r="M199" s="145">
        <v>3.0499999999999999E-2</v>
      </c>
      <c r="N199" s="145">
        <v>5.1999999999999998E-3</v>
      </c>
      <c r="O199" s="145">
        <v>7.3000000000000001E-3</v>
      </c>
      <c r="P199" s="145">
        <v>2.7000000000000001E-3</v>
      </c>
      <c r="Q199" s="145">
        <v>7.4999999999999997E-3</v>
      </c>
      <c r="R199" s="145">
        <v>6.1999999999999998E-3</v>
      </c>
      <c r="S199" s="145">
        <v>-3.5200000000000002E-2</v>
      </c>
      <c r="T199" s="145">
        <v>3.7900000000000003E-2</v>
      </c>
      <c r="U199" s="145">
        <v>7.4999999999999997E-3</v>
      </c>
      <c r="V199" s="145">
        <v>6.5799999999999997E-2</v>
      </c>
      <c r="W199" s="145">
        <v>5.1299999999999998E-2</v>
      </c>
    </row>
  </sheetData>
  <hyperlinks>
    <hyperlink ref="C3" r:id="rId1" xr:uid="{00000000-0004-0000-0000-000000000000}"/>
    <hyperlink ref="D3" r:id="rId2" xr:uid="{00000000-0004-0000-0000-000001000000}"/>
    <hyperlink ref="E3" r:id="rId3" xr:uid="{00000000-0004-0000-0000-000002000000}"/>
    <hyperlink ref="F3" r:id="rId4" xr:uid="{00000000-0004-0000-0000-000003000000}"/>
    <hyperlink ref="G3" r:id="rId5" xr:uid="{00000000-0004-0000-0000-000004000000}"/>
    <hyperlink ref="S3" r:id="rId6" xr:uid="{00000000-0004-0000-0000-000005000000}"/>
    <hyperlink ref="T3:U3" r:id="rId7" display="link" xr:uid="{00000000-0004-0000-0000-000006000000}"/>
    <hyperlink ref="V3" r:id="rId8" xr:uid="{00000000-0004-0000-0000-000007000000}"/>
    <hyperlink ref="W3" r:id="rId9" xr:uid="{00000000-0004-0000-0000-000008000000}"/>
    <hyperlink ref="H3:R3" r:id="rId10" display="link" xr:uid="{00000000-0004-0000-0000-000009000000}"/>
  </hyperlinks>
  <pageMargins left="0.7" right="0.7" top="0.75" bottom="0.75" header="0.3" footer="0.3"/>
  <drawing r:id="rId1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9" tint="0.79998168889431442"/>
  </sheetPr>
  <dimension ref="B1:U37"/>
  <sheetViews>
    <sheetView showGridLines="0" showRowColHeaders="0" topLeftCell="A24" zoomScale="140" zoomScaleNormal="140" workbookViewId="0"/>
  </sheetViews>
  <sheetFormatPr defaultColWidth="9.140625" defaultRowHeight="14.45"/>
  <cols>
    <col min="1" max="1" width="7.7109375" customWidth="1"/>
    <col min="2" max="2" width="4.140625" customWidth="1"/>
    <col min="3" max="3" width="1.7109375" customWidth="1"/>
    <col min="4" max="4" width="41" customWidth="1"/>
    <col min="5" max="5" width="1.7109375" customWidth="1"/>
    <col min="6" max="6" width="16.42578125" customWidth="1"/>
    <col min="7" max="7" width="2.7109375" customWidth="1"/>
    <col min="8" max="8" width="13.7109375" customWidth="1"/>
    <col min="9" max="9" width="2.7109375" customWidth="1"/>
    <col min="10" max="10" width="9.7109375" bestFit="1" customWidth="1"/>
    <col min="11" max="11" width="3.140625" customWidth="1"/>
    <col min="12" max="12" width="9.140625" customWidth="1"/>
    <col min="13" max="13" width="3.140625" customWidth="1"/>
    <col min="14" max="21" width="9.140625" customWidth="1"/>
    <col min="22" max="22" width="7.7109375" customWidth="1"/>
    <col min="23" max="23" width="10.7109375" customWidth="1"/>
  </cols>
  <sheetData>
    <row r="1" spans="2:21" ht="9" customHeight="1"/>
    <row r="2" spans="2:21" ht="23.1">
      <c r="B2" s="178" t="s">
        <v>26</v>
      </c>
      <c r="C2" s="28"/>
      <c r="D2" s="28"/>
      <c r="E2" s="28"/>
      <c r="F2" s="28"/>
      <c r="J2" s="211"/>
      <c r="K2" s="211"/>
      <c r="L2" s="211"/>
      <c r="M2" s="211"/>
      <c r="N2" s="211"/>
      <c r="O2" s="211"/>
      <c r="P2" s="211"/>
      <c r="Q2" s="211"/>
      <c r="S2" s="211"/>
      <c r="T2" s="211"/>
      <c r="U2" s="211"/>
    </row>
    <row r="4" spans="2:21" ht="21" customHeight="1">
      <c r="D4" s="26"/>
      <c r="F4" s="201">
        <v>50000</v>
      </c>
      <c r="H4" s="24"/>
      <c r="J4" s="136"/>
      <c r="L4" s="29" t="str">
        <f>IF('ANEXO DE APOIO'!I5,'ANEXO DE APOIO'!K5,"")</f>
        <v/>
      </c>
    </row>
    <row r="5" spans="2:21" ht="12.75" customHeight="1">
      <c r="B5" s="28"/>
      <c r="C5" s="28"/>
      <c r="D5" s="28"/>
      <c r="E5" s="28"/>
      <c r="F5" s="202"/>
      <c r="G5" s="28"/>
      <c r="H5" s="28"/>
      <c r="I5" s="28"/>
      <c r="J5" s="31"/>
      <c r="K5" s="28"/>
      <c r="L5" s="30"/>
      <c r="M5" s="28"/>
      <c r="N5" s="28"/>
      <c r="O5" s="28"/>
      <c r="P5" s="28"/>
      <c r="Q5" s="28"/>
      <c r="R5" s="28"/>
      <c r="S5" s="28"/>
      <c r="T5" s="28"/>
      <c r="U5" s="28"/>
    </row>
    <row r="6" spans="2:21" ht="12.75" customHeight="1">
      <c r="F6" s="203"/>
      <c r="J6" s="27"/>
      <c r="L6" s="25"/>
    </row>
    <row r="7" spans="2:21" ht="21" customHeight="1">
      <c r="D7" s="26" t="s">
        <v>27</v>
      </c>
      <c r="F7" s="201">
        <v>2000</v>
      </c>
      <c r="J7" s="136"/>
      <c r="L7" s="29" t="str">
        <f>IF('ANEXO DE APOIO'!I6,'ANEXO DE APOIO'!K6,"")</f>
        <v/>
      </c>
    </row>
    <row r="8" spans="2:21" ht="12.75" customHeight="1">
      <c r="B8" s="28"/>
      <c r="C8" s="28"/>
      <c r="D8" s="28"/>
      <c r="E8" s="28"/>
      <c r="F8" s="202"/>
      <c r="G8" s="28"/>
      <c r="H8" s="134"/>
      <c r="I8" s="28"/>
      <c r="J8" s="31"/>
      <c r="K8" s="28"/>
      <c r="L8" s="30"/>
      <c r="M8" s="28"/>
      <c r="N8" s="28"/>
      <c r="O8" s="28"/>
      <c r="P8" s="28"/>
      <c r="Q8" s="28"/>
      <c r="R8" s="28"/>
      <c r="S8" s="28"/>
      <c r="T8" s="28"/>
      <c r="U8" s="28"/>
    </row>
    <row r="9" spans="2:21" ht="12.75" customHeight="1">
      <c r="F9" s="203"/>
      <c r="H9" s="135"/>
      <c r="J9" s="27"/>
      <c r="L9" s="25"/>
    </row>
    <row r="10" spans="2:21" ht="21" customHeight="1">
      <c r="D10" s="26" t="s">
        <v>28</v>
      </c>
      <c r="F10" s="204">
        <v>0.08</v>
      </c>
      <c r="G10" s="149"/>
      <c r="J10" s="136"/>
      <c r="L10" s="29" t="str">
        <f>IF('ANEXO DE APOIO'!I7,'ANEXO DE APOIO'!K7,"")</f>
        <v/>
      </c>
    </row>
    <row r="11" spans="2:21" ht="12.75" customHeight="1">
      <c r="B11" s="28"/>
      <c r="C11" s="28"/>
      <c r="D11" s="28"/>
      <c r="E11" s="28"/>
      <c r="F11" s="202"/>
      <c r="G11" s="28"/>
      <c r="H11" s="134"/>
      <c r="I11" s="28"/>
      <c r="J11" s="31"/>
      <c r="K11" s="28"/>
      <c r="L11" s="30"/>
      <c r="M11" s="28"/>
      <c r="N11" s="28"/>
      <c r="O11" s="28"/>
      <c r="P11" s="28"/>
      <c r="Q11" s="28"/>
      <c r="R11" s="28"/>
      <c r="S11" s="28"/>
      <c r="T11" s="28"/>
      <c r="U11" s="28"/>
    </row>
    <row r="12" spans="2:21" ht="12.75" customHeight="1">
      <c r="F12" s="203"/>
      <c r="H12" s="135"/>
      <c r="J12" s="27"/>
      <c r="L12" s="25"/>
    </row>
    <row r="13" spans="2:21" ht="21" customHeight="1">
      <c r="D13" s="26" t="s">
        <v>29</v>
      </c>
      <c r="F13" s="205">
        <v>30</v>
      </c>
      <c r="J13" s="136"/>
      <c r="L13" s="29" t="str">
        <f>IF('ANEXO DE APOIO'!I8,'ANEXO DE APOIO'!K8,"")</f>
        <v/>
      </c>
    </row>
    <row r="14" spans="2:21" ht="12.75" customHeight="1">
      <c r="B14" s="28"/>
      <c r="C14" s="28"/>
      <c r="D14" s="28"/>
      <c r="E14" s="28"/>
      <c r="F14" s="202"/>
      <c r="G14" s="28"/>
      <c r="H14" s="134"/>
      <c r="I14" s="28"/>
      <c r="J14" s="31"/>
      <c r="K14" s="28"/>
      <c r="L14" s="30"/>
      <c r="M14" s="28"/>
      <c r="N14" s="28"/>
      <c r="O14" s="28"/>
      <c r="P14" s="28"/>
      <c r="Q14" s="28"/>
      <c r="R14" s="28"/>
      <c r="S14" s="28"/>
      <c r="T14" s="28"/>
      <c r="U14" s="28"/>
    </row>
    <row r="15" spans="2:21" ht="12.75" customHeight="1">
      <c r="F15" s="203"/>
      <c r="H15" s="135"/>
      <c r="J15" s="27"/>
      <c r="L15" s="25"/>
    </row>
    <row r="16" spans="2:21" ht="21" customHeight="1">
      <c r="D16" s="26"/>
      <c r="F16" s="204">
        <v>0.1</v>
      </c>
      <c r="J16" s="136"/>
      <c r="L16" s="29" t="str">
        <f>IF('ANEXO DE APOIO'!I9,'ANEXO DE APOIO'!K9,"")</f>
        <v/>
      </c>
    </row>
    <row r="17" spans="2:21" ht="12.75" customHeight="1">
      <c r="B17" s="28"/>
      <c r="C17" s="28"/>
      <c r="D17" s="28"/>
      <c r="E17" s="28"/>
      <c r="F17" s="202"/>
      <c r="G17" s="28"/>
      <c r="H17" s="28"/>
      <c r="I17" s="134"/>
      <c r="J17" s="31"/>
      <c r="K17" s="28"/>
      <c r="L17" s="30"/>
      <c r="M17" s="28"/>
      <c r="N17" s="28"/>
      <c r="O17" s="28"/>
      <c r="P17" s="28"/>
      <c r="Q17" s="28"/>
      <c r="R17" s="28"/>
      <c r="S17" s="28"/>
      <c r="T17" s="28"/>
      <c r="U17" s="28"/>
    </row>
    <row r="18" spans="2:21" ht="12.75" customHeight="1">
      <c r="F18" s="203"/>
      <c r="H18" s="135"/>
      <c r="J18" s="27"/>
      <c r="L18" s="25"/>
    </row>
    <row r="19" spans="2:21" ht="21" customHeight="1">
      <c r="D19" s="26"/>
      <c r="F19" s="204">
        <v>0.05</v>
      </c>
      <c r="H19" s="199"/>
      <c r="J19" s="136"/>
      <c r="L19" s="29"/>
    </row>
    <row r="20" spans="2:21" ht="12.75" customHeight="1">
      <c r="B20" s="28"/>
      <c r="C20" s="28"/>
      <c r="D20" s="28"/>
      <c r="E20" s="28"/>
      <c r="F20" s="202"/>
      <c r="G20" s="28"/>
      <c r="H20" s="134"/>
      <c r="I20" s="28"/>
      <c r="J20" s="31"/>
      <c r="K20" s="28"/>
      <c r="L20" s="30"/>
      <c r="M20" s="28"/>
      <c r="N20" s="28"/>
      <c r="O20" s="28"/>
      <c r="P20" s="28"/>
      <c r="Q20" s="28"/>
      <c r="R20" s="28"/>
      <c r="S20" s="28"/>
      <c r="T20" s="28"/>
      <c r="U20" s="28"/>
    </row>
    <row r="21" spans="2:21" ht="12" customHeight="1">
      <c r="F21" s="172"/>
    </row>
    <row r="22" spans="2:21" ht="21" customHeight="1">
      <c r="F22" s="204">
        <v>0</v>
      </c>
    </row>
    <row r="23" spans="2:21" ht="12" customHeight="1"/>
    <row r="24" spans="2:21" ht="12" customHeight="1"/>
    <row r="25" spans="2:21" ht="21" customHeight="1"/>
    <row r="26" spans="2:21" ht="12" customHeight="1"/>
    <row r="27" spans="2:21" ht="12" customHeight="1"/>
    <row r="28" spans="2:21" ht="21" customHeight="1"/>
    <row r="29" spans="2:21" ht="12" customHeight="1"/>
    <row r="30" spans="2:21" ht="12" customHeight="1"/>
    <row r="31" spans="2:21" ht="21" customHeight="1"/>
    <row r="32" spans="2:21" ht="15" hidden="1" customHeight="1"/>
    <row r="33" ht="15" hidden="1" customHeight="1"/>
    <row r="34" hidden="1"/>
    <row r="35" hidden="1"/>
    <row r="36" hidden="1"/>
    <row r="37" hidden="1"/>
  </sheetData>
  <mergeCells count="2">
    <mergeCell ref="J2:Q2"/>
    <mergeCell ref="S2:U2"/>
  </mergeCells>
  <dataValidations count="1">
    <dataValidation type="whole" allowBlank="1" showInputMessage="1" showErrorMessage="1" errorTitle="Excedeu o limite de anos" error="Escolha um número de anos entre 1 e 50" sqref="F13" xr:uid="{00000000-0002-0000-0400-000004000000}">
      <formula1>1</formula1>
      <formula2>50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8" r:id="rId4" name="Check Box 40">
              <controlPr defaultSize="0" autoFill="0" autoLine="0" autoPict="0">
                <anchor moveWithCells="1">
                  <from>
                    <xdr:col>12</xdr:col>
                    <xdr:colOff>0</xdr:colOff>
                    <xdr:row>33</xdr:row>
                    <xdr:rowOff>0</xdr:rowOff>
                  </from>
                  <to>
                    <xdr:col>13</xdr:col>
                    <xdr:colOff>107950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" name="Check Box 48">
              <controlPr defaultSize="0" autoFill="0" autoLine="0" autoPict="0">
                <anchor moveWithCells="1">
                  <from>
                    <xdr:col>16</xdr:col>
                    <xdr:colOff>362042</xdr:colOff>
                    <xdr:row>41</xdr:row>
                    <xdr:rowOff>99389</xdr:rowOff>
                  </from>
                  <to>
                    <xdr:col>16</xdr:col>
                    <xdr:colOff>364703</xdr:colOff>
                    <xdr:row>41</xdr:row>
                    <xdr:rowOff>120196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6" name="Check Box 51">
              <controlPr defaultSize="0" autoFill="0" autoLine="0" autoPict="0">
                <anchor moveWithCells="1">
                  <from>
                    <xdr:col>16</xdr:col>
                    <xdr:colOff>405100</xdr:colOff>
                    <xdr:row>41</xdr:row>
                    <xdr:rowOff>24947</xdr:rowOff>
                  </from>
                  <to>
                    <xdr:col>16</xdr:col>
                    <xdr:colOff>407761</xdr:colOff>
                    <xdr:row>41</xdr:row>
                    <xdr:rowOff>45754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C8B342A-0559-41F0-B9C4-3D086F51FBF6}">
          <x14:formula1>
            <xm:f>'BANCO DE DADOS'!$AJ$20:$AJ$77</xm:f>
          </x14:formula1>
          <xm:sqref>F10 F16</xm:sqref>
        </x14:dataValidation>
        <x14:dataValidation type="list" allowBlank="1" showErrorMessage="1" xr:uid="{00000000-0002-0000-0400-000002000000}">
          <x14:formula1>
            <xm:f>'BANCO DE DADOS'!$AM$23:$AM$27</xm:f>
          </x14:formula1>
          <xm:sqref>F22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9" tint="0.79998168889431442"/>
  </sheetPr>
  <dimension ref="A1:Q48"/>
  <sheetViews>
    <sheetView showGridLines="0" showRowColHeaders="0" tabSelected="1" zoomScale="67" zoomScaleNormal="66" workbookViewId="0"/>
  </sheetViews>
  <sheetFormatPr defaultColWidth="0" defaultRowHeight="14.45" zeroHeight="1"/>
  <cols>
    <col min="1" max="1" width="5.7109375" customWidth="1"/>
    <col min="2" max="2" width="34.140625" customWidth="1"/>
    <col min="3" max="3" width="4" customWidth="1"/>
    <col min="4" max="4" width="27.42578125" customWidth="1"/>
    <col min="5" max="5" width="2.85546875" customWidth="1"/>
    <col min="6" max="6" width="13.7109375" bestFit="1" customWidth="1"/>
    <col min="7" max="7" width="10.140625" bestFit="1" customWidth="1"/>
    <col min="8" max="8" width="11.42578125" customWidth="1"/>
    <col min="9" max="9" width="14.28515625" customWidth="1"/>
    <col min="10" max="10" width="3.28515625" customWidth="1"/>
    <col min="11" max="11" width="3.140625" customWidth="1"/>
    <col min="12" max="12" width="8.7109375" customWidth="1"/>
    <col min="13" max="13" width="19.28515625" customWidth="1"/>
    <col min="14" max="14" width="24.140625" customWidth="1"/>
    <col min="15" max="15" width="10.5703125" customWidth="1"/>
    <col min="16" max="16" width="5.7109375" customWidth="1"/>
    <col min="17" max="17" width="9.140625" customWidth="1"/>
    <col min="18" max="16384" width="9.140625" hidden="1"/>
  </cols>
  <sheetData>
    <row r="1" spans="2:15" ht="9" customHeight="1">
      <c r="B1" s="172"/>
      <c r="C1" s="172"/>
      <c r="D1" s="172"/>
      <c r="E1" s="172"/>
      <c r="F1" s="172"/>
      <c r="G1" s="172"/>
      <c r="H1" s="172"/>
    </row>
    <row r="2" spans="2:15" ht="23.1">
      <c r="B2" s="178" t="s">
        <v>26</v>
      </c>
      <c r="C2" s="179"/>
      <c r="D2" s="180"/>
      <c r="E2" s="179"/>
      <c r="F2" s="175"/>
      <c r="G2" s="175"/>
      <c r="H2" s="175"/>
      <c r="I2" s="149"/>
      <c r="J2" s="117"/>
      <c r="L2" s="155" t="s">
        <v>30</v>
      </c>
      <c r="M2" s="28"/>
      <c r="N2" s="28"/>
      <c r="O2" s="28"/>
    </row>
    <row r="3" spans="2:15">
      <c r="B3" s="175"/>
      <c r="C3" s="181"/>
      <c r="D3" s="175"/>
      <c r="E3" s="175"/>
      <c r="F3" s="175"/>
      <c r="G3" s="175"/>
      <c r="H3" s="175"/>
      <c r="I3" s="149"/>
      <c r="J3" s="117"/>
      <c r="L3" s="195" t="s">
        <v>31</v>
      </c>
    </row>
    <row r="4" spans="2:15" ht="20.100000000000001">
      <c r="B4" s="182" t="str">
        <f>"Seu patrimônio em " &amp; 'BANCO DE DADOS'!$AD$29 &amp; " anos será:"</f>
        <v>Seu patrimônio em 30 anos será:</v>
      </c>
      <c r="C4" s="183"/>
      <c r="D4" s="189">
        <f ca="1">'BANCO DE DADOS'!AC14</f>
        <v>11143362.807758577</v>
      </c>
      <c r="E4" s="183"/>
      <c r="F4" s="175"/>
      <c r="G4" s="175"/>
      <c r="H4" s="175"/>
      <c r="I4" s="149"/>
      <c r="J4" s="117"/>
      <c r="L4" s="167" t="s">
        <v>32</v>
      </c>
      <c r="M4" s="164" t="s">
        <v>33</v>
      </c>
      <c r="N4" s="156" t="s">
        <v>34</v>
      </c>
      <c r="O4" s="157" t="s">
        <v>35</v>
      </c>
    </row>
    <row r="5" spans="2:15">
      <c r="B5" s="184"/>
      <c r="C5" s="175"/>
      <c r="D5" s="185"/>
      <c r="E5" s="175"/>
      <c r="F5" s="175"/>
      <c r="G5" s="175"/>
      <c r="H5" s="175"/>
      <c r="I5" s="149"/>
      <c r="J5" s="117"/>
      <c r="L5" s="158">
        <f>'BANCO DE DADOS'!AA40</f>
        <v>5</v>
      </c>
      <c r="M5" s="165">
        <f>'BANCO DE DADOS'!AE40</f>
        <v>1.0531902725802313</v>
      </c>
      <c r="N5" s="38"/>
      <c r="O5" s="159">
        <f>'BANCO DE DADOS'!AF40</f>
        <v>-5.3190272580231346E-2</v>
      </c>
    </row>
    <row r="6" spans="2:15" ht="18">
      <c r="B6" s="186" t="s">
        <v>36</v>
      </c>
      <c r="C6" s="183"/>
      <c r="D6" s="190">
        <f ca="1">'BANCO DE DADOS'!AB21</f>
        <v>50284</v>
      </c>
      <c r="E6" s="183"/>
      <c r="F6" s="193" t="str">
        <f ca="1">'BANCO DE DADOS'!AC21</f>
        <v>Aprox. 14 anos</v>
      </c>
      <c r="G6" s="175"/>
      <c r="H6" s="187"/>
      <c r="I6" s="149"/>
      <c r="J6" s="117"/>
      <c r="L6" s="160">
        <v>10</v>
      </c>
      <c r="M6" s="165">
        <f>'BANCO DE DADOS'!AE41</f>
        <v>1.0822848361373856</v>
      </c>
      <c r="N6" s="39"/>
      <c r="O6" s="159">
        <f>'BANCO DE DADOS'!AF41</f>
        <v>-8.2284836137385575E-2</v>
      </c>
    </row>
    <row r="7" spans="2:15">
      <c r="B7" s="184"/>
      <c r="C7" s="175"/>
      <c r="D7" s="185"/>
      <c r="E7" s="175"/>
      <c r="F7" s="175"/>
      <c r="G7" s="175"/>
      <c r="H7" s="175"/>
      <c r="I7" s="149"/>
      <c r="J7" s="117"/>
      <c r="L7" s="160">
        <v>15</v>
      </c>
      <c r="M7" s="165">
        <f>'BANCO DE DADOS'!AE42</f>
        <v>1.1009102934356432</v>
      </c>
      <c r="N7" s="39"/>
      <c r="O7" s="159">
        <f>'BANCO DE DADOS'!AF42</f>
        <v>-0.10091029343564317</v>
      </c>
    </row>
    <row r="8" spans="2:15" ht="15.6">
      <c r="B8" s="188" t="s">
        <v>37</v>
      </c>
      <c r="C8" s="176"/>
      <c r="D8" s="191">
        <f ca="1">'BANCO DE DADOS'!AC11</f>
        <v>12518479.601794228</v>
      </c>
      <c r="E8" s="176"/>
      <c r="F8" s="192">
        <f ca="1">D8/$D$4</f>
        <v>1.1234023173936529</v>
      </c>
      <c r="G8" s="194" t="s">
        <v>38</v>
      </c>
      <c r="H8" s="175"/>
      <c r="I8" s="149"/>
      <c r="J8" s="117"/>
      <c r="L8" s="160">
        <v>20</v>
      </c>
      <c r="M8" s="165">
        <f>'BANCO DE DADOS'!AE43</f>
        <v>1.1124982356991651</v>
      </c>
      <c r="N8" s="39"/>
      <c r="O8" s="159">
        <f>'BANCO DE DADOS'!AF43</f>
        <v>-0.11249823569916506</v>
      </c>
    </row>
    <row r="9" spans="2:15">
      <c r="B9" s="184"/>
      <c r="C9" s="175"/>
      <c r="D9" s="175"/>
      <c r="E9" s="175"/>
      <c r="F9" s="175"/>
      <c r="G9" s="175"/>
      <c r="H9" s="175"/>
      <c r="I9" s="149"/>
      <c r="J9" s="117"/>
      <c r="L9" s="160">
        <v>25</v>
      </c>
      <c r="M9" s="165">
        <f>'BANCO DE DADOS'!AE44</f>
        <v>1.1194184720306837</v>
      </c>
      <c r="N9" s="39"/>
      <c r="O9" s="159">
        <f>'BANCO DE DADOS'!AF44</f>
        <v>-0.11941847203068368</v>
      </c>
    </row>
    <row r="10" spans="2:15" ht="15.6">
      <c r="B10" s="188" t="s">
        <v>39</v>
      </c>
      <c r="C10" s="176"/>
      <c r="D10" s="191">
        <f ca="1">'BANCO DE DADOS'!AC10</f>
        <v>-1375116.7940356508</v>
      </c>
      <c r="E10" s="176"/>
      <c r="F10" s="192">
        <f ca="1">D10/$D$4</f>
        <v>-0.12340231739365287</v>
      </c>
      <c r="G10" s="194" t="s">
        <v>40</v>
      </c>
      <c r="H10" s="175"/>
      <c r="I10" s="149"/>
      <c r="J10" s="117"/>
      <c r="L10" s="160">
        <v>30</v>
      </c>
      <c r="M10" s="165">
        <f>'BANCO DE DADOS'!AE45</f>
        <v>1.1234023173936529</v>
      </c>
      <c r="N10" s="39"/>
      <c r="O10" s="159">
        <f>'BANCO DE DADOS'!AF45</f>
        <v>-0.12340231739365293</v>
      </c>
    </row>
    <row r="11" spans="2:15">
      <c r="B11" s="177"/>
      <c r="C11" s="177"/>
      <c r="D11" s="177"/>
      <c r="E11" s="177"/>
      <c r="F11" s="177"/>
      <c r="G11" s="177"/>
      <c r="H11" s="177"/>
      <c r="I11" s="130"/>
      <c r="J11" s="138"/>
      <c r="L11" s="160">
        <v>35</v>
      </c>
      <c r="M11" s="165">
        <f>'BANCO DE DADOS'!AE46</f>
        <v>1.1256278395885793</v>
      </c>
      <c r="N11" s="39"/>
      <c r="O11" s="159">
        <f>'BANCO DE DADOS'!AF46</f>
        <v>-0.12562783958857926</v>
      </c>
    </row>
    <row r="12" spans="2:15" ht="15" customHeight="1">
      <c r="B12" s="172"/>
      <c r="C12" s="172"/>
      <c r="D12" s="172"/>
      <c r="E12" s="172"/>
      <c r="F12" s="172"/>
      <c r="G12" s="172"/>
      <c r="H12" s="172"/>
      <c r="J12" s="117"/>
      <c r="L12" s="160">
        <v>40</v>
      </c>
      <c r="M12" s="165">
        <f>'BANCO DE DADOS'!AE47</f>
        <v>1.126841712502654</v>
      </c>
      <c r="N12" s="39"/>
      <c r="O12" s="159">
        <f>'BANCO DE DADOS'!AF47</f>
        <v>-0.12684171250265397</v>
      </c>
    </row>
    <row r="13" spans="2:15" ht="15" customHeight="1">
      <c r="B13" s="173" t="s">
        <v>41</v>
      </c>
      <c r="J13" s="117"/>
      <c r="L13" s="160">
        <v>45</v>
      </c>
      <c r="M13" s="165">
        <f>'BANCO DE DADOS'!AE48</f>
        <v>1.127491401115015</v>
      </c>
      <c r="N13" s="39"/>
      <c r="O13" s="159">
        <f>'BANCO DE DADOS'!AF48</f>
        <v>-0.127491401115015</v>
      </c>
    </row>
    <row r="14" spans="2:15" ht="15" customHeight="1">
      <c r="J14" s="117"/>
      <c r="L14" s="161">
        <v>50</v>
      </c>
      <c r="M14" s="166">
        <f>'BANCO DE DADOS'!AE49</f>
        <v>1.1278339543318929</v>
      </c>
      <c r="N14" s="162"/>
      <c r="O14" s="163">
        <f>'BANCO DE DADOS'!AF49</f>
        <v>-0.12783395433189293</v>
      </c>
    </row>
    <row r="15" spans="2:15" ht="15" customHeight="1">
      <c r="J15" s="117"/>
      <c r="K15" s="130"/>
      <c r="L15" s="130"/>
      <c r="M15" s="130"/>
      <c r="N15" s="130"/>
      <c r="O15" s="130"/>
    </row>
    <row r="16" spans="2:15" ht="15" customHeight="1">
      <c r="J16" s="117"/>
    </row>
    <row r="17" spans="2:15" ht="15" customHeight="1">
      <c r="J17" s="117"/>
      <c r="L17" s="173" t="s">
        <v>42</v>
      </c>
      <c r="M17" s="174"/>
      <c r="N17" s="174"/>
      <c r="O17" s="28"/>
    </row>
    <row r="18" spans="2:15" ht="15" customHeight="1">
      <c r="J18" s="117"/>
      <c r="L18" s="196" t="s">
        <v>43</v>
      </c>
      <c r="M18" s="175"/>
      <c r="N18" s="175"/>
    </row>
    <row r="19" spans="2:15" ht="15" customHeight="1">
      <c r="J19" s="117"/>
      <c r="L19" s="167" t="s">
        <v>32</v>
      </c>
      <c r="M19" s="171" t="s">
        <v>44</v>
      </c>
      <c r="N19" s="122"/>
      <c r="O19" s="122"/>
    </row>
    <row r="20" spans="2:15" ht="15" customHeight="1">
      <c r="J20" s="117"/>
      <c r="L20" s="158">
        <f>'BANCO DE DADOS'!AA40</f>
        <v>5</v>
      </c>
      <c r="M20" s="168">
        <f ca="1">'BANCO DE DADOS'!AD40</f>
        <v>215389.17579482516</v>
      </c>
      <c r="N20" s="120"/>
      <c r="O20" s="118"/>
    </row>
    <row r="21" spans="2:15" ht="15" customHeight="1">
      <c r="J21" s="117"/>
      <c r="L21" s="160">
        <f>'BANCO DE DADOS'!AA41</f>
        <v>10</v>
      </c>
      <c r="M21" s="169">
        <f ca="1">'BANCO DE DADOS'!AD41</f>
        <v>545462.66191827995</v>
      </c>
      <c r="N21" s="120"/>
      <c r="O21" s="119"/>
    </row>
    <row r="22" spans="2:15" ht="15" customHeight="1">
      <c r="J22" s="117"/>
      <c r="L22" s="160">
        <f>'BANCO DE DADOS'!AA42</f>
        <v>15</v>
      </c>
      <c r="M22" s="169">
        <f ca="1">'BANCO DE DADOS'!AD42</f>
        <v>1214910.6019759814</v>
      </c>
      <c r="N22" s="120"/>
      <c r="O22" s="119"/>
    </row>
    <row r="23" spans="2:15" ht="15" customHeight="1">
      <c r="B23" s="121"/>
      <c r="C23" s="121"/>
      <c r="E23" s="121"/>
      <c r="J23" s="117"/>
      <c r="L23" s="160">
        <f>'BANCO DE DADOS'!AA43</f>
        <v>20</v>
      </c>
      <c r="M23" s="169">
        <f ca="1">'BANCO DE DADOS'!AD43</f>
        <v>2582720.1071220236</v>
      </c>
      <c r="N23" s="120"/>
      <c r="O23" s="118"/>
    </row>
    <row r="24" spans="2:15">
      <c r="D24" s="36"/>
      <c r="F24" s="37"/>
      <c r="J24" s="117"/>
      <c r="L24" s="160">
        <f>'BANCO DE DADOS'!AA44</f>
        <v>25</v>
      </c>
      <c r="M24" s="169">
        <f ca="1">'BANCO DE DADOS'!AD44</f>
        <v>5386707.1280748993</v>
      </c>
      <c r="N24" s="120"/>
      <c r="O24" s="118"/>
    </row>
    <row r="25" spans="2:15">
      <c r="J25" s="117"/>
      <c r="L25" s="160">
        <f>'BANCO DE DADOS'!AA45</f>
        <v>30</v>
      </c>
      <c r="M25" s="169">
        <f ca="1">'BANCO DE DADOS'!AD45</f>
        <v>11143362.807758577</v>
      </c>
      <c r="N25" s="120"/>
      <c r="O25" s="118"/>
    </row>
    <row r="26" spans="2:15">
      <c r="J26" s="117"/>
      <c r="L26" s="160">
        <f>'BANCO DE DADOS'!AA46</f>
        <v>35</v>
      </c>
      <c r="M26" s="169">
        <f ca="1">'BANCO DE DADOS'!AD46</f>
        <v>22969722.820468228</v>
      </c>
      <c r="N26" s="118"/>
      <c r="O26" s="118"/>
    </row>
    <row r="27" spans="2:15">
      <c r="J27" s="117"/>
      <c r="L27" s="160">
        <f>'BANCO DE DADOS'!AA47</f>
        <v>40</v>
      </c>
      <c r="M27" s="169">
        <f ca="1">'BANCO DE DADOS'!AD47</f>
        <v>47272689.906152241</v>
      </c>
      <c r="N27" s="118"/>
      <c r="O27" s="118"/>
    </row>
    <row r="28" spans="2:15">
      <c r="J28" s="117"/>
      <c r="L28" s="160">
        <f>'BANCO DE DADOS'!AA48</f>
        <v>45</v>
      </c>
      <c r="M28" s="169">
        <f ca="1">'BANCO DE DADOS'!AD48</f>
        <v>97221375.451643169</v>
      </c>
      <c r="N28" s="118"/>
      <c r="O28" s="118"/>
    </row>
    <row r="29" spans="2:15">
      <c r="J29" s="117"/>
      <c r="L29" s="161">
        <f>'BANCO DE DADOS'!AA49</f>
        <v>50</v>
      </c>
      <c r="M29" s="170">
        <f ca="1">'BANCO DE DADOS'!AD49</f>
        <v>199884372.96389383</v>
      </c>
      <c r="N29" s="118"/>
      <c r="O29" s="118"/>
    </row>
    <row r="30" spans="2:15">
      <c r="B30" s="28"/>
      <c r="C30" s="28"/>
      <c r="D30" s="28"/>
      <c r="E30" s="28"/>
      <c r="F30" s="28"/>
      <c r="G30" s="28"/>
      <c r="H30" s="28"/>
      <c r="I30" s="28"/>
      <c r="J30" s="131"/>
      <c r="K30" s="28"/>
      <c r="L30" s="28"/>
      <c r="M30" s="28"/>
      <c r="N30" s="28"/>
      <c r="O30" s="28"/>
    </row>
    <row r="31" spans="2:15">
      <c r="B31" s="196" t="s">
        <v>45</v>
      </c>
      <c r="I31" s="137"/>
    </row>
    <row r="32" spans="2:15">
      <c r="I32" s="154"/>
    </row>
    <row r="33" customFormat="1"/>
    <row r="34" customFormat="1"/>
    <row r="35" customFormat="1"/>
    <row r="36" customFormat="1"/>
    <row r="37" customFormat="1"/>
    <row r="38" customFormat="1"/>
    <row r="39" customFormat="1"/>
    <row r="40" customFormat="1" hidden="1"/>
    <row r="41" customFormat="1" ht="15" hidden="1" customHeight="1"/>
    <row r="42" customFormat="1" ht="15" hidden="1" customHeight="1"/>
    <row r="43" customFormat="1" hidden="1"/>
    <row r="44" customFormat="1" hidden="1"/>
    <row r="45" customFormat="1" hidden="1"/>
    <row r="46" customFormat="1" hidden="1"/>
    <row r="47" customFormat="1" hidden="1"/>
    <row r="48" customFormat="1" hidden="1"/>
  </sheetData>
  <sheetProtection selectLockedCells="1" selectUnlockedCells="1"/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CA94A-90B2-487C-917D-032DBD8DF018}">
  <sheetPr>
    <tabColor theme="9" tint="0.79998168889431442"/>
  </sheetPr>
  <dimension ref="A2:B36"/>
  <sheetViews>
    <sheetView showGridLines="0" showRowColHeaders="0" workbookViewId="0"/>
  </sheetViews>
  <sheetFormatPr defaultRowHeight="14.45"/>
  <cols>
    <col min="1" max="1" width="7.140625" customWidth="1"/>
    <col min="2" max="2" width="18" bestFit="1" customWidth="1"/>
  </cols>
  <sheetData>
    <row r="2" spans="1:2">
      <c r="A2" s="206" t="s">
        <v>46</v>
      </c>
    </row>
    <row r="3" spans="1:2">
      <c r="A3" s="206" t="s">
        <v>47</v>
      </c>
    </row>
    <row r="5" spans="1:2">
      <c r="A5" s="207" t="s">
        <v>48</v>
      </c>
      <c r="B5" s="207" t="s">
        <v>49</v>
      </c>
    </row>
    <row r="6" spans="1:2">
      <c r="A6" s="208">
        <v>1</v>
      </c>
      <c r="B6" s="209">
        <v>0.01</v>
      </c>
    </row>
    <row r="7" spans="1:2">
      <c r="A7" s="208">
        <v>2</v>
      </c>
      <c r="B7" s="210">
        <f>B6*2</f>
        <v>0.02</v>
      </c>
    </row>
    <row r="8" spans="1:2">
      <c r="A8" s="208">
        <v>3</v>
      </c>
      <c r="B8" s="210">
        <f t="shared" ref="B8:B34" si="0">B7*2</f>
        <v>0.04</v>
      </c>
    </row>
    <row r="9" spans="1:2">
      <c r="A9" s="208">
        <v>4</v>
      </c>
      <c r="B9" s="210">
        <f t="shared" si="0"/>
        <v>0.08</v>
      </c>
    </row>
    <row r="10" spans="1:2">
      <c r="A10" s="208">
        <v>5</v>
      </c>
      <c r="B10" s="210">
        <f t="shared" si="0"/>
        <v>0.16</v>
      </c>
    </row>
    <row r="11" spans="1:2">
      <c r="A11" s="208">
        <v>6</v>
      </c>
      <c r="B11" s="210">
        <f t="shared" si="0"/>
        <v>0.32</v>
      </c>
    </row>
    <row r="12" spans="1:2">
      <c r="A12" s="208">
        <v>7</v>
      </c>
      <c r="B12" s="210">
        <f t="shared" si="0"/>
        <v>0.64</v>
      </c>
    </row>
    <row r="13" spans="1:2">
      <c r="A13" s="208">
        <v>8</v>
      </c>
      <c r="B13" s="210">
        <f t="shared" si="0"/>
        <v>1.28</v>
      </c>
    </row>
    <row r="14" spans="1:2">
      <c r="A14" s="208">
        <v>9</v>
      </c>
      <c r="B14" s="210">
        <f t="shared" si="0"/>
        <v>2.56</v>
      </c>
    </row>
    <row r="15" spans="1:2">
      <c r="A15" s="208">
        <v>10</v>
      </c>
      <c r="B15" s="210">
        <f t="shared" si="0"/>
        <v>5.12</v>
      </c>
    </row>
    <row r="16" spans="1:2">
      <c r="A16" s="208">
        <v>11</v>
      </c>
      <c r="B16" s="210">
        <f t="shared" si="0"/>
        <v>10.24</v>
      </c>
    </row>
    <row r="17" spans="1:2">
      <c r="A17" s="208">
        <v>12</v>
      </c>
      <c r="B17" s="210">
        <f t="shared" si="0"/>
        <v>20.48</v>
      </c>
    </row>
    <row r="18" spans="1:2">
      <c r="A18" s="208">
        <v>13</v>
      </c>
      <c r="B18" s="210">
        <f t="shared" si="0"/>
        <v>40.96</v>
      </c>
    </row>
    <row r="19" spans="1:2">
      <c r="A19" s="208">
        <v>14</v>
      </c>
      <c r="B19" s="210">
        <f t="shared" si="0"/>
        <v>81.92</v>
      </c>
    </row>
    <row r="20" spans="1:2">
      <c r="A20" s="208">
        <v>15</v>
      </c>
      <c r="B20" s="210">
        <f t="shared" si="0"/>
        <v>163.84</v>
      </c>
    </row>
    <row r="21" spans="1:2">
      <c r="A21" s="208">
        <v>16</v>
      </c>
      <c r="B21" s="210">
        <f t="shared" si="0"/>
        <v>327.68</v>
      </c>
    </row>
    <row r="22" spans="1:2">
      <c r="A22" s="208">
        <v>17</v>
      </c>
      <c r="B22" s="210">
        <f t="shared" si="0"/>
        <v>655.36</v>
      </c>
    </row>
    <row r="23" spans="1:2">
      <c r="A23" s="208">
        <v>18</v>
      </c>
      <c r="B23" s="210">
        <f t="shared" si="0"/>
        <v>1310.72</v>
      </c>
    </row>
    <row r="24" spans="1:2">
      <c r="A24" s="208">
        <v>19</v>
      </c>
      <c r="B24" s="210">
        <f t="shared" si="0"/>
        <v>2621.44</v>
      </c>
    </row>
    <row r="25" spans="1:2">
      <c r="A25" s="208">
        <v>20</v>
      </c>
      <c r="B25" s="210">
        <f t="shared" si="0"/>
        <v>5242.88</v>
      </c>
    </row>
    <row r="26" spans="1:2">
      <c r="A26" s="208">
        <v>21</v>
      </c>
      <c r="B26" s="210">
        <f t="shared" si="0"/>
        <v>10485.76</v>
      </c>
    </row>
    <row r="27" spans="1:2">
      <c r="A27" s="208">
        <v>22</v>
      </c>
      <c r="B27" s="210">
        <f t="shared" si="0"/>
        <v>20971.52</v>
      </c>
    </row>
    <row r="28" spans="1:2">
      <c r="A28" s="208">
        <v>23</v>
      </c>
      <c r="B28" s="210">
        <f t="shared" si="0"/>
        <v>41943.040000000001</v>
      </c>
    </row>
    <row r="29" spans="1:2">
      <c r="A29" s="208">
        <v>24</v>
      </c>
      <c r="B29" s="210">
        <f t="shared" si="0"/>
        <v>83886.080000000002</v>
      </c>
    </row>
    <row r="30" spans="1:2">
      <c r="A30" s="208">
        <v>25</v>
      </c>
      <c r="B30" s="210">
        <f t="shared" si="0"/>
        <v>167772.16</v>
      </c>
    </row>
    <row r="31" spans="1:2">
      <c r="A31" s="208">
        <v>26</v>
      </c>
      <c r="B31" s="210">
        <f t="shared" si="0"/>
        <v>335544.32000000001</v>
      </c>
    </row>
    <row r="32" spans="1:2">
      <c r="A32" s="208">
        <v>27</v>
      </c>
      <c r="B32" s="210">
        <f t="shared" si="0"/>
        <v>671088.64000000001</v>
      </c>
    </row>
    <row r="33" spans="1:2">
      <c r="A33" s="208">
        <v>28</v>
      </c>
      <c r="B33" s="210">
        <f t="shared" si="0"/>
        <v>1342177.28</v>
      </c>
    </row>
    <row r="34" spans="1:2">
      <c r="A34" s="208">
        <v>29</v>
      </c>
      <c r="B34" s="210">
        <f t="shared" si="0"/>
        <v>2684354.5600000001</v>
      </c>
    </row>
    <row r="35" spans="1:2">
      <c r="A35" s="208">
        <v>30</v>
      </c>
      <c r="B35" s="210">
        <v>5368709.1200000001</v>
      </c>
    </row>
    <row r="36" spans="1:2">
      <c r="A36" s="27"/>
      <c r="B36" s="27"/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 tint="-4.9989318521683403E-2"/>
  </sheetPr>
  <dimension ref="B1:AP604"/>
  <sheetViews>
    <sheetView showGridLines="0" topLeftCell="Y10" workbookViewId="0">
      <selection activeCell="AM28" sqref="AM28"/>
    </sheetView>
  </sheetViews>
  <sheetFormatPr defaultColWidth="11.42578125" defaultRowHeight="12.95"/>
  <cols>
    <col min="1" max="1" width="5.7109375" style="2" customWidth="1"/>
    <col min="2" max="2" width="6.7109375" style="2" bestFit="1" customWidth="1"/>
    <col min="3" max="3" width="4.28515625" style="2" bestFit="1" customWidth="1"/>
    <col min="4" max="4" width="4" style="2" bestFit="1" customWidth="1"/>
    <col min="5" max="5" width="9.42578125" style="2" bestFit="1" customWidth="1"/>
    <col min="6" max="6" width="10.42578125" style="2" bestFit="1" customWidth="1"/>
    <col min="7" max="7" width="8.85546875" style="2" bestFit="1" customWidth="1"/>
    <col min="8" max="8" width="9.42578125" style="2" bestFit="1" customWidth="1"/>
    <col min="9" max="9" width="11.85546875" style="2" bestFit="1" customWidth="1"/>
    <col min="10" max="10" width="9.85546875" style="2" bestFit="1" customWidth="1"/>
    <col min="11" max="11" width="11.85546875" style="2" bestFit="1" customWidth="1"/>
    <col min="12" max="12" width="14" style="2" bestFit="1" customWidth="1"/>
    <col min="13" max="13" width="5.140625" style="2" customWidth="1"/>
    <col min="14" max="14" width="9.42578125" style="2" bestFit="1" customWidth="1"/>
    <col min="15" max="15" width="11.85546875" style="2" bestFit="1" customWidth="1"/>
    <col min="16" max="16" width="4.7109375" style="2" customWidth="1"/>
    <col min="17" max="17" width="11.42578125" style="2" customWidth="1"/>
    <col min="18" max="18" width="12.42578125" style="2" bestFit="1" customWidth="1"/>
    <col min="19" max="19" width="16.28515625" style="2" bestFit="1" customWidth="1"/>
    <col min="20" max="20" width="4.28515625" style="2" bestFit="1" customWidth="1"/>
    <col min="21" max="21" width="6.7109375" style="2" bestFit="1" customWidth="1"/>
    <col min="22" max="22" width="12.85546875" style="2" bestFit="1" customWidth="1"/>
    <col min="23" max="23" width="4" style="2" bestFit="1" customWidth="1"/>
    <col min="24" max="24" width="6.42578125" style="2" bestFit="1" customWidth="1"/>
    <col min="25" max="26" width="5.7109375" style="2" customWidth="1"/>
    <col min="27" max="27" width="12" style="35" customWidth="1"/>
    <col min="28" max="28" width="11.140625" style="35" customWidth="1"/>
    <col min="29" max="29" width="13" style="2" customWidth="1"/>
    <col min="30" max="30" width="12.42578125" style="2" customWidth="1"/>
    <col min="31" max="31" width="11.28515625" style="2" bestFit="1" customWidth="1"/>
    <col min="32" max="16384" width="11.42578125" style="2"/>
  </cols>
  <sheetData>
    <row r="1" spans="2:39">
      <c r="G1" s="5"/>
      <c r="H1" s="5"/>
      <c r="I1" s="5"/>
      <c r="J1" s="5"/>
      <c r="K1" s="5"/>
      <c r="L1" s="5"/>
      <c r="M1" s="5"/>
      <c r="N1" s="5"/>
      <c r="O1" s="5"/>
      <c r="P1" s="20"/>
      <c r="Q1" s="20"/>
      <c r="R1" s="20"/>
      <c r="S1" s="20"/>
      <c r="AL1" s="2" t="s">
        <v>50</v>
      </c>
      <c r="AM1" s="2" t="s">
        <v>51</v>
      </c>
    </row>
    <row r="2" spans="2:39" ht="18.600000000000001">
      <c r="B2" s="1" t="s">
        <v>52</v>
      </c>
      <c r="AL2" s="34" t="s">
        <v>53</v>
      </c>
      <c r="AM2" s="34" t="s">
        <v>54</v>
      </c>
    </row>
    <row r="3" spans="2:39" ht="13.5" thickBot="1">
      <c r="AA3" s="40" t="s">
        <v>55</v>
      </c>
    </row>
    <row r="4" spans="2:39">
      <c r="B4" s="4" t="s">
        <v>56</v>
      </c>
      <c r="C4" s="4" t="s">
        <v>56</v>
      </c>
      <c r="D4" s="4" t="s">
        <v>32</v>
      </c>
      <c r="E4" s="4" t="s">
        <v>57</v>
      </c>
      <c r="F4" s="4" t="s">
        <v>49</v>
      </c>
      <c r="G4" s="4" t="s">
        <v>58</v>
      </c>
      <c r="H4" s="4" t="s">
        <v>59</v>
      </c>
      <c r="I4" s="4" t="s">
        <v>49</v>
      </c>
      <c r="J4" s="4" t="s">
        <v>60</v>
      </c>
      <c r="K4" s="4" t="s">
        <v>61</v>
      </c>
      <c r="L4" s="4" t="s">
        <v>62</v>
      </c>
      <c r="M4" s="4" t="s">
        <v>63</v>
      </c>
      <c r="N4" s="4" t="s">
        <v>64</v>
      </c>
      <c r="O4" s="4" t="s">
        <v>49</v>
      </c>
      <c r="P4" s="4" t="s">
        <v>65</v>
      </c>
      <c r="Q4" s="4" t="s">
        <v>66</v>
      </c>
      <c r="R4" s="4" t="s">
        <v>67</v>
      </c>
      <c r="S4" s="4" t="s">
        <v>68</v>
      </c>
      <c r="T4" s="4" t="s">
        <v>56</v>
      </c>
      <c r="U4" s="4" t="s">
        <v>56</v>
      </c>
      <c r="V4" s="4" t="s">
        <v>44</v>
      </c>
      <c r="W4" s="4" t="s">
        <v>32</v>
      </c>
      <c r="X4" s="4" t="s">
        <v>32</v>
      </c>
      <c r="Y4" s="4" t="s">
        <v>69</v>
      </c>
      <c r="AA4" s="2"/>
      <c r="AB4" s="113" t="s">
        <v>70</v>
      </c>
      <c r="AC4" s="114">
        <f>$AF$29*12-1</f>
        <v>359</v>
      </c>
      <c r="AE4" s="19" t="s">
        <v>71</v>
      </c>
      <c r="AF4" s="18">
        <f ca="1">DATE(YEAR(TODAY()),MONTH(TODAY()),1)</f>
        <v>45292</v>
      </c>
    </row>
    <row r="5" spans="2:39">
      <c r="B5" s="16">
        <f ca="1">DATE(YEAR(Mês_Atual),MONTH(Mês_Atual)+$AE$31,1)</f>
        <v>45292</v>
      </c>
      <c r="C5" s="8">
        <v>1</v>
      </c>
      <c r="D5" s="8"/>
      <c r="E5" s="10">
        <f>IF($AE$33,IF($AE$34,Aportes*(1+Inflação)*(1+Crescimento_Salário),Aportes*(1+Inflação)),IF($AE$34,Aportes*(1+Crescimento_Salário),Aportes))</f>
        <v>2024.1615036954554</v>
      </c>
      <c r="F5" s="11">
        <f>Capital_Inicial+E5</f>
        <v>52024.161503695454</v>
      </c>
      <c r="G5" s="12">
        <f>IF(F5&lt;=0,0,F5/S5)</f>
        <v>1.0014706372966138</v>
      </c>
      <c r="H5" s="10">
        <f>Capital_Inicial*Taxa</f>
        <v>321.70150550017149</v>
      </c>
      <c r="I5" s="10">
        <f>H5</f>
        <v>321.70150550017149</v>
      </c>
      <c r="J5" s="12">
        <f t="shared" ref="J5:J68" si="0">1-G5</f>
        <v>-1.4706372966137859E-3</v>
      </c>
      <c r="K5" s="13">
        <f>R5-F5</f>
        <v>-76.396320953477698</v>
      </c>
      <c r="L5" s="10">
        <f>K5</f>
        <v>-76.396320953477698</v>
      </c>
      <c r="M5" s="12">
        <f>K5/R5</f>
        <v>-1.47063729661383E-3</v>
      </c>
      <c r="N5" s="10">
        <f t="shared" ref="N5:N68" si="1">Q5*Inflação</f>
        <v>417.41326250748489</v>
      </c>
      <c r="O5" s="10">
        <f>Q5-R5</f>
        <v>398.09782645364612</v>
      </c>
      <c r="P5" s="12">
        <f t="shared" ref="P5:P68" si="2">O5/Q5</f>
        <v>7.6051440088725272E-3</v>
      </c>
      <c r="Q5" s="6">
        <f>Capital_Inicial+E5+H5</f>
        <v>52345.863009195622</v>
      </c>
      <c r="R5" s="6">
        <f>AD26+E5+AD26*((1+Taxa)/(1+Inflação)-1)</f>
        <v>51947.765182741976</v>
      </c>
      <c r="S5" s="10">
        <f>IF('BANCO DE DADOS'!$AD$32="Sim",R5,Q5)</f>
        <v>51947.765182741976</v>
      </c>
      <c r="T5" s="8">
        <f>C5</f>
        <v>1</v>
      </c>
      <c r="U5" s="16">
        <f ca="1">DATE(YEAR(AF4),MONTH(AF4)+1,1)</f>
        <v>45323</v>
      </c>
      <c r="V5" s="108">
        <f t="shared" ref="V5:V34" si="3">INDEX($S$5:$S$997,Y5,0)</f>
        <v>74813.741068905802</v>
      </c>
      <c r="W5" s="52">
        <v>1</v>
      </c>
      <c r="X5" s="116">
        <f ca="1">DATE(YEAR(TODAY())+W5,MONTH(TODAY()),1)</f>
        <v>45658</v>
      </c>
      <c r="Y5" s="5">
        <f>W5*12</f>
        <v>12</v>
      </c>
      <c r="Z5" s="5"/>
      <c r="AB5" s="113" t="s">
        <v>56</v>
      </c>
      <c r="AC5" s="111">
        <f ca="1">INDEX($U$5:$U$1000,AC4+1,0)</f>
        <v>56250</v>
      </c>
    </row>
    <row r="6" spans="2:39">
      <c r="B6" s="17">
        <f t="shared" ref="B6:B69" ca="1" si="4">DATE(YEAR(B5),MONTH(B5)+1,1)</f>
        <v>45323</v>
      </c>
      <c r="C6" s="9">
        <f>C5+1</f>
        <v>2</v>
      </c>
      <c r="D6" s="9"/>
      <c r="E6" s="13">
        <f t="shared" ref="E6:E69" si="5">IF($AE$33,IF($AE$34,$E5*(1+Inflação)*(1+Crescimento_Salário),$E5*(1+Inflação)),IF($AE$34,$E5*(1+Crescimento_Salário),$E5))</f>
        <v>2048.6148965213233</v>
      </c>
      <c r="F6" s="14">
        <f>F5+E6</f>
        <v>54072.776400216775</v>
      </c>
      <c r="G6" s="15">
        <f t="shared" ref="G6:G69" si="6">IF(F6&lt;=0,0,F6/S6)</f>
        <v>1.0029472711615723</v>
      </c>
      <c r="H6" s="13">
        <f t="shared" ref="H6:H69" si="7">Q5*Taxa</f>
        <v>336.79485873527938</v>
      </c>
      <c r="I6" s="13">
        <f t="shared" ref="I6:I69" si="8">I5+H6</f>
        <v>658.49636423545087</v>
      </c>
      <c r="J6" s="15">
        <f t="shared" si="0"/>
        <v>-2.9472711615723401E-3</v>
      </c>
      <c r="K6" s="13">
        <f t="shared" ref="K6:K69" si="9">R6-F6</f>
        <v>-158.89881661070831</v>
      </c>
      <c r="L6" s="13">
        <f>L5+K6</f>
        <v>-235.29513756418601</v>
      </c>
      <c r="M6" s="15">
        <f t="shared" ref="M6:M69" si="10">K6/R6</f>
        <v>-2.9472711615724273E-3</v>
      </c>
      <c r="N6" s="13">
        <f t="shared" si="1"/>
        <v>436.43485487637798</v>
      </c>
      <c r="O6" s="13">
        <f t="shared" ref="O6:O69" si="11">Q6-R6</f>
        <v>817.39518084615702</v>
      </c>
      <c r="P6" s="15">
        <f t="shared" si="2"/>
        <v>1.4934700758083822E-2</v>
      </c>
      <c r="Q6" s="7">
        <f t="shared" ref="Q6:Q37" si="12">Q5+E6+H6</f>
        <v>54731.272764452224</v>
      </c>
      <c r="R6" s="7">
        <f t="shared" ref="R6:R69" si="13">(R5+E6)*(1+((1+Taxa)/(1+Inflação)-1))</f>
        <v>53913.877583606067</v>
      </c>
      <c r="S6" s="13">
        <f>IF('BANCO DE DADOS'!$AD$32="Sim",R6,Q6)</f>
        <v>53913.877583606067</v>
      </c>
      <c r="T6" s="9">
        <f t="shared" ref="T6:T69" si="14">C6</f>
        <v>2</v>
      </c>
      <c r="U6" s="17">
        <f t="shared" ref="U6:U69" ca="1" si="15">DATE(YEAR(U5),MONTH(U5)+1,1)</f>
        <v>45352</v>
      </c>
      <c r="V6" s="109">
        <f t="shared" si="3"/>
        <v>103159.84959793396</v>
      </c>
      <c r="W6" s="53">
        <v>2</v>
      </c>
      <c r="X6" s="110">
        <f t="shared" ref="X6:X54" ca="1" si="16">DATE(YEAR(TODAY())+W6,MONTH(TODAY()),1)</f>
        <v>46023</v>
      </c>
      <c r="Y6" s="5">
        <f t="shared" ref="Y6:Y54" si="17">W6*12</f>
        <v>24</v>
      </c>
      <c r="Z6" s="5"/>
      <c r="AB6" s="113" t="s">
        <v>72</v>
      </c>
      <c r="AC6" s="115">
        <f>$AF$29-1</f>
        <v>29</v>
      </c>
      <c r="AE6" s="40" t="s">
        <v>73</v>
      </c>
      <c r="AL6" s="2" t="s">
        <v>74</v>
      </c>
    </row>
    <row r="7" spans="2:39" ht="15.6">
      <c r="B7" s="17">
        <f t="shared" ca="1" si="4"/>
        <v>45352</v>
      </c>
      <c r="C7" s="9">
        <f t="shared" ref="C7:C70" si="18">C6+1</f>
        <v>3</v>
      </c>
      <c r="D7" s="9"/>
      <c r="E7" s="13">
        <f t="shared" si="5"/>
        <v>2073.3637047177558</v>
      </c>
      <c r="F7" s="14">
        <f t="shared" ref="F7:F69" si="19">F6+E7</f>
        <v>56146.14010493453</v>
      </c>
      <c r="G7" s="15">
        <f t="shared" si="6"/>
        <v>1.0043727331234529</v>
      </c>
      <c r="H7" s="13">
        <f t="shared" si="7"/>
        <v>352.14265692529631</v>
      </c>
      <c r="I7" s="13">
        <f t="shared" si="8"/>
        <v>1010.6390211607472</v>
      </c>
      <c r="J7" s="15">
        <f t="shared" si="0"/>
        <v>-4.3727331234528766E-3</v>
      </c>
      <c r="K7" s="13">
        <f t="shared" si="9"/>
        <v>-244.4432017059662</v>
      </c>
      <c r="L7" s="13">
        <f t="shared" ref="L7:L70" si="20">L6+K7</f>
        <v>-479.73833927015221</v>
      </c>
      <c r="M7" s="15">
        <f t="shared" si="10"/>
        <v>-4.3727331234527976E-3</v>
      </c>
      <c r="N7" s="13">
        <f t="shared" si="1"/>
        <v>455.77618321531907</v>
      </c>
      <c r="O7" s="13">
        <f t="shared" si="11"/>
        <v>1255.0822228667093</v>
      </c>
      <c r="P7" s="15">
        <f t="shared" si="2"/>
        <v>2.1958589025771292E-2</v>
      </c>
      <c r="Q7" s="7">
        <f t="shared" si="12"/>
        <v>57156.779126095273</v>
      </c>
      <c r="R7" s="7">
        <f t="shared" si="13"/>
        <v>55901.696903228563</v>
      </c>
      <c r="S7" s="13">
        <f>IF('BANCO DE DADOS'!$AD$32="Sim",R7,Q7)</f>
        <v>55901.696903228563</v>
      </c>
      <c r="T7" s="9">
        <f t="shared" si="14"/>
        <v>3</v>
      </c>
      <c r="U7" s="17">
        <f t="shared" ca="1" si="15"/>
        <v>45383</v>
      </c>
      <c r="V7" s="109">
        <f t="shared" si="3"/>
        <v>135595.05988235518</v>
      </c>
      <c r="W7" s="53">
        <v>3</v>
      </c>
      <c r="X7" s="110">
        <f t="shared" ca="1" si="16"/>
        <v>46388</v>
      </c>
      <c r="Y7" s="5">
        <f t="shared" si="17"/>
        <v>36</v>
      </c>
      <c r="Z7" s="5"/>
      <c r="AB7" s="113" t="s">
        <v>32</v>
      </c>
      <c r="AC7" s="112">
        <f ca="1">DATE(YEAR(TODAY())+Período,MONTH(TODAY()),1)</f>
        <v>56250</v>
      </c>
      <c r="AE7" s="127" t="s">
        <v>75</v>
      </c>
      <c r="AF7" s="124"/>
      <c r="AG7" s="123" t="str">
        <f>IF(AE32,AE7,AE8)</f>
        <v>Patrimônio Real</v>
      </c>
      <c r="AL7" s="150" t="s">
        <v>76</v>
      </c>
    </row>
    <row r="8" spans="2:39">
      <c r="B8" s="17">
        <f t="shared" ca="1" si="4"/>
        <v>45383</v>
      </c>
      <c r="C8" s="9">
        <f t="shared" si="18"/>
        <v>4</v>
      </c>
      <c r="D8" s="9"/>
      <c r="E8" s="13">
        <f t="shared" si="5"/>
        <v>2098.4114971245363</v>
      </c>
      <c r="F8" s="14">
        <f t="shared" si="19"/>
        <v>58244.551602059066</v>
      </c>
      <c r="G8" s="15">
        <f t="shared" si="6"/>
        <v>1.0057512439803002</v>
      </c>
      <c r="H8" s="13">
        <f t="shared" si="7"/>
        <v>367.74843788811256</v>
      </c>
      <c r="I8" s="13">
        <f t="shared" si="8"/>
        <v>1378.3874590488599</v>
      </c>
      <c r="J8" s="15">
        <f t="shared" si="0"/>
        <v>-5.7512439803002469E-3</v>
      </c>
      <c r="K8" s="13">
        <f t="shared" si="9"/>
        <v>-333.06309963976673</v>
      </c>
      <c r="L8" s="13">
        <f t="shared" si="20"/>
        <v>-812.80143890991894</v>
      </c>
      <c r="M8" s="15">
        <f t="shared" si="10"/>
        <v>-5.7512439803002607E-3</v>
      </c>
      <c r="N8" s="13">
        <f t="shared" si="1"/>
        <v>475.44168885724611</v>
      </c>
      <c r="O8" s="13">
        <f t="shared" si="11"/>
        <v>1711.4505586886226</v>
      </c>
      <c r="P8" s="15">
        <f t="shared" si="2"/>
        <v>2.8704565485014856E-2</v>
      </c>
      <c r="Q8" s="7">
        <f t="shared" si="12"/>
        <v>59622.939061107922</v>
      </c>
      <c r="R8" s="7">
        <f t="shared" si="13"/>
        <v>57911.488502419299</v>
      </c>
      <c r="S8" s="13">
        <f>IF('BANCO DE DADOS'!$AD$32="Sim",R8,Q8)</f>
        <v>57911.488502419299</v>
      </c>
      <c r="T8" s="9">
        <f t="shared" si="14"/>
        <v>4</v>
      </c>
      <c r="U8" s="17">
        <f t="shared" ca="1" si="15"/>
        <v>45413</v>
      </c>
      <c r="V8" s="109">
        <f t="shared" si="3"/>
        <v>172758.71987728454</v>
      </c>
      <c r="W8" s="53">
        <v>4</v>
      </c>
      <c r="X8" s="110">
        <f t="shared" ca="1" si="16"/>
        <v>46753</v>
      </c>
      <c r="Y8" s="5">
        <f t="shared" si="17"/>
        <v>48</v>
      </c>
      <c r="Z8" s="5"/>
      <c r="AA8" s="77"/>
      <c r="AB8" s="79" t="s">
        <v>77</v>
      </c>
      <c r="AC8" s="106">
        <f ca="1">OFFSET('BANCO DE DADOS'!I5,'BANCO DE DADOS'!$AC$4,0)</f>
        <v>11411401.174634112</v>
      </c>
      <c r="AE8" s="128" t="s">
        <v>78</v>
      </c>
      <c r="AF8" s="125"/>
      <c r="AG8" s="123"/>
      <c r="AL8" s="2" t="s">
        <v>79</v>
      </c>
    </row>
    <row r="9" spans="2:39" ht="15.6">
      <c r="B9" s="17">
        <f t="shared" ca="1" si="4"/>
        <v>45413</v>
      </c>
      <c r="C9" s="9">
        <f t="shared" si="18"/>
        <v>5</v>
      </c>
      <c r="D9" s="9"/>
      <c r="E9" s="13">
        <f t="shared" si="5"/>
        <v>2123.7618856957165</v>
      </c>
      <c r="F9" s="14">
        <f t="shared" si="19"/>
        <v>60368.313487754785</v>
      </c>
      <c r="G9" s="15">
        <f t="shared" si="6"/>
        <v>1.0070865464373933</v>
      </c>
      <c r="H9" s="13">
        <f t="shared" si="7"/>
        <v>383.61578516606801</v>
      </c>
      <c r="I9" s="13">
        <f t="shared" si="8"/>
        <v>1762.0032442149279</v>
      </c>
      <c r="J9" s="15">
        <f t="shared" si="0"/>
        <v>-7.0865464373932596E-3</v>
      </c>
      <c r="K9" s="13">
        <f t="shared" si="9"/>
        <v>-424.792544783224</v>
      </c>
      <c r="L9" s="13">
        <f t="shared" si="20"/>
        <v>-1237.5939836931429</v>
      </c>
      <c r="M9" s="15">
        <f t="shared" si="10"/>
        <v>-7.08654643739327E-3</v>
      </c>
      <c r="N9" s="13">
        <f t="shared" si="1"/>
        <v>495.43587051299568</v>
      </c>
      <c r="O9" s="13">
        <f t="shared" si="11"/>
        <v>2186.7957889981481</v>
      </c>
      <c r="P9" s="15">
        <f t="shared" si="2"/>
        <v>3.5196920022667659E-2</v>
      </c>
      <c r="Q9" s="7">
        <f t="shared" si="12"/>
        <v>62130.31673196971</v>
      </c>
      <c r="R9" s="7">
        <f t="shared" si="13"/>
        <v>59943.520942971561</v>
      </c>
      <c r="S9" s="13">
        <f>IF('BANCO DE DADOS'!$AD$32="Sim",R9,Q9)</f>
        <v>59943.520942971561</v>
      </c>
      <c r="T9" s="9">
        <f t="shared" si="14"/>
        <v>5</v>
      </c>
      <c r="U9" s="17">
        <f t="shared" ca="1" si="15"/>
        <v>45444</v>
      </c>
      <c r="V9" s="109">
        <f t="shared" si="3"/>
        <v>215389.17579482516</v>
      </c>
      <c r="W9" s="53">
        <v>5</v>
      </c>
      <c r="X9" s="110">
        <f t="shared" ca="1" si="16"/>
        <v>47119</v>
      </c>
      <c r="Y9" s="5">
        <f t="shared" si="17"/>
        <v>60</v>
      </c>
      <c r="Z9" s="5"/>
      <c r="AA9" s="83"/>
      <c r="AB9" s="85" t="s">
        <v>80</v>
      </c>
      <c r="AC9" s="107">
        <f ca="1">AC13-AC11</f>
        <v>-1375116.7940356508</v>
      </c>
      <c r="AE9" s="128" t="s">
        <v>81</v>
      </c>
      <c r="AF9" s="125"/>
      <c r="AG9" s="123" t="str">
        <f>IF(AE34,AE9,AE10)</f>
        <v>Com Crescimento Salárial</v>
      </c>
      <c r="AL9" s="150" t="s">
        <v>82</v>
      </c>
    </row>
    <row r="10" spans="2:39" ht="14.45">
      <c r="B10" s="17">
        <f t="shared" ca="1" si="4"/>
        <v>45444</v>
      </c>
      <c r="C10" s="9">
        <f t="shared" si="18"/>
        <v>6</v>
      </c>
      <c r="D10" s="9"/>
      <c r="E10" s="13">
        <f t="shared" si="5"/>
        <v>2149.4185260204686</v>
      </c>
      <c r="F10" s="14">
        <f t="shared" si="19"/>
        <v>62517.732013775254</v>
      </c>
      <c r="G10" s="15">
        <f t="shared" si="6"/>
        <v>1.0083819709346227</v>
      </c>
      <c r="H10" s="13">
        <f t="shared" si="7"/>
        <v>399.74832859754304</v>
      </c>
      <c r="I10" s="13">
        <f t="shared" si="8"/>
        <v>2161.7515728124708</v>
      </c>
      <c r="J10" s="15">
        <f t="shared" si="0"/>
        <v>-8.3819709346226734E-3</v>
      </c>
      <c r="K10" s="13">
        <f t="shared" si="9"/>
        <v>-519.66598743559007</v>
      </c>
      <c r="L10" s="13">
        <f t="shared" si="20"/>
        <v>-1757.259971128733</v>
      </c>
      <c r="M10" s="15">
        <f t="shared" si="10"/>
        <v>-8.3819709346225693E-3</v>
      </c>
      <c r="N10" s="13">
        <f t="shared" si="1"/>
        <v>515.76328498842656</v>
      </c>
      <c r="O10" s="13">
        <f t="shared" si="11"/>
        <v>2681.4175602480536</v>
      </c>
      <c r="P10" s="15">
        <f t="shared" si="2"/>
        <v>4.1457003234393275E-2</v>
      </c>
      <c r="Q10" s="7">
        <f t="shared" si="12"/>
        <v>64679.483586587718</v>
      </c>
      <c r="R10" s="7">
        <f t="shared" si="13"/>
        <v>61998.066026339664</v>
      </c>
      <c r="S10" s="13">
        <f>IF('BANCO DE DADOS'!$AD$32="Sim",R10,Q10)</f>
        <v>61998.066026339664</v>
      </c>
      <c r="T10" s="9">
        <f t="shared" si="14"/>
        <v>6</v>
      </c>
      <c r="U10" s="17">
        <f t="shared" ca="1" si="15"/>
        <v>45474</v>
      </c>
      <c r="V10" s="109">
        <f t="shared" si="3"/>
        <v>264339.11866437434</v>
      </c>
      <c r="W10" s="53">
        <v>6</v>
      </c>
      <c r="X10" s="110">
        <f t="shared" ca="1" si="16"/>
        <v>47484</v>
      </c>
      <c r="Y10" s="5">
        <f t="shared" si="17"/>
        <v>72</v>
      </c>
      <c r="Z10" s="5"/>
      <c r="AA10" s="83"/>
      <c r="AB10" s="85" t="s">
        <v>83</v>
      </c>
      <c r="AC10" s="107">
        <f ca="1">IF(AE32,AC9,AC8)</f>
        <v>-1375116.7940356508</v>
      </c>
      <c r="AE10" s="128" t="s">
        <v>84</v>
      </c>
      <c r="AF10" s="125"/>
      <c r="AG10" s="123"/>
      <c r="AL10" t="s">
        <v>85</v>
      </c>
    </row>
    <row r="11" spans="2:39" ht="15.6">
      <c r="B11" s="17">
        <f t="shared" ca="1" si="4"/>
        <v>45474</v>
      </c>
      <c r="C11" s="9">
        <f t="shared" si="18"/>
        <v>7</v>
      </c>
      <c r="D11" s="9"/>
      <c r="E11" s="13">
        <f t="shared" si="5"/>
        <v>2175.3851178502305</v>
      </c>
      <c r="F11" s="14">
        <f t="shared" si="19"/>
        <v>64693.117131625484</v>
      </c>
      <c r="G11" s="15">
        <f t="shared" si="6"/>
        <v>1.0096404908918901</v>
      </c>
      <c r="H11" s="13">
        <f t="shared" si="7"/>
        <v>416.14974489557801</v>
      </c>
      <c r="I11" s="13">
        <f t="shared" si="8"/>
        <v>2577.9013177080487</v>
      </c>
      <c r="J11" s="15">
        <f t="shared" si="0"/>
        <v>-9.6404908918901189E-3</v>
      </c>
      <c r="K11" s="13">
        <f t="shared" si="9"/>
        <v>-617.71829884167528</v>
      </c>
      <c r="L11" s="13">
        <f t="shared" si="20"/>
        <v>-2374.9782699704083</v>
      </c>
      <c r="M11" s="15">
        <f t="shared" si="10"/>
        <v>-9.6404908918900599E-3</v>
      </c>
      <c r="N11" s="13">
        <f t="shared" si="1"/>
        <v>536.42854791036143</v>
      </c>
      <c r="O11" s="13">
        <f t="shared" si="11"/>
        <v>3195.6196165497167</v>
      </c>
      <c r="P11" s="15">
        <f t="shared" si="2"/>
        <v>4.7503660420371956E-2</v>
      </c>
      <c r="Q11" s="7">
        <f t="shared" si="12"/>
        <v>67271.018449333525</v>
      </c>
      <c r="R11" s="7">
        <f t="shared" si="13"/>
        <v>64075.398832783809</v>
      </c>
      <c r="S11" s="13">
        <f>IF('BANCO DE DADOS'!$AD$32="Sim",R11,Q11)</f>
        <v>64075.398832783809</v>
      </c>
      <c r="T11" s="9">
        <f t="shared" si="14"/>
        <v>7</v>
      </c>
      <c r="U11" s="17">
        <f t="shared" ca="1" si="15"/>
        <v>45505</v>
      </c>
      <c r="V11" s="109">
        <f t="shared" si="3"/>
        <v>320593.30957649736</v>
      </c>
      <c r="W11" s="53">
        <v>7</v>
      </c>
      <c r="X11" s="110">
        <f t="shared" ca="1" si="16"/>
        <v>47849</v>
      </c>
      <c r="Y11" s="5">
        <f t="shared" si="17"/>
        <v>84</v>
      </c>
      <c r="Z11" s="5"/>
      <c r="AA11" s="83"/>
      <c r="AB11" s="85" t="s">
        <v>86</v>
      </c>
      <c r="AC11" s="107">
        <f ca="1">OFFSET('BANCO DE DADOS'!F5,'BANCO DE DADOS'!$AC$4,0)</f>
        <v>12518479.601794228</v>
      </c>
      <c r="AE11" s="128" t="s">
        <v>87</v>
      </c>
      <c r="AF11" s="125"/>
      <c r="AG11" s="123" t="str">
        <f>IF(AF36,AE11,AE12)</f>
        <v>Com IR</v>
      </c>
      <c r="AL11" s="133" t="s">
        <v>88</v>
      </c>
    </row>
    <row r="12" spans="2:39">
      <c r="B12" s="17">
        <f t="shared" ca="1" si="4"/>
        <v>45505</v>
      </c>
      <c r="C12" s="9">
        <f t="shared" si="18"/>
        <v>8</v>
      </c>
      <c r="D12" s="9"/>
      <c r="E12" s="13">
        <f t="shared" si="5"/>
        <v>2201.6654056322186</v>
      </c>
      <c r="F12" s="14">
        <f t="shared" si="19"/>
        <v>66894.782537257706</v>
      </c>
      <c r="G12" s="15">
        <f t="shared" si="6"/>
        <v>1.0108647693053392</v>
      </c>
      <c r="H12" s="13">
        <f t="shared" si="7"/>
        <v>432.82375823360815</v>
      </c>
      <c r="I12" s="13">
        <f t="shared" si="8"/>
        <v>3010.725075941657</v>
      </c>
      <c r="J12" s="15">
        <f t="shared" si="0"/>
        <v>-1.0864769305339195E-2</v>
      </c>
      <c r="K12" s="13">
        <f t="shared" si="9"/>
        <v>-718.98477626992099</v>
      </c>
      <c r="L12" s="13">
        <f t="shared" si="20"/>
        <v>-3093.9630462403293</v>
      </c>
      <c r="M12" s="15">
        <f t="shared" si="10"/>
        <v>-1.0864769305339295E-2</v>
      </c>
      <c r="N12" s="13">
        <f t="shared" si="1"/>
        <v>557.43633446145282</v>
      </c>
      <c r="O12" s="13">
        <f t="shared" si="11"/>
        <v>3729.7098522115703</v>
      </c>
      <c r="P12" s="15">
        <f t="shared" si="2"/>
        <v>5.3353590862236115E-2</v>
      </c>
      <c r="Q12" s="7">
        <f t="shared" si="12"/>
        <v>69905.507613199356</v>
      </c>
      <c r="R12" s="7">
        <f t="shared" si="13"/>
        <v>66175.797760987785</v>
      </c>
      <c r="S12" s="13">
        <f>IF('BANCO DE DADOS'!$AD$32="Sim",R12,Q12)</f>
        <v>66175.797760987785</v>
      </c>
      <c r="T12" s="9">
        <f t="shared" si="14"/>
        <v>8</v>
      </c>
      <c r="U12" s="17">
        <f t="shared" ca="1" si="15"/>
        <v>45536</v>
      </c>
      <c r="V12" s="109">
        <f t="shared" si="3"/>
        <v>385289.05230692402</v>
      </c>
      <c r="W12" s="53">
        <v>8</v>
      </c>
      <c r="X12" s="110">
        <f t="shared" ca="1" si="16"/>
        <v>48214</v>
      </c>
      <c r="Y12" s="5">
        <f t="shared" si="17"/>
        <v>96</v>
      </c>
      <c r="Z12" s="5"/>
      <c r="AA12" s="83"/>
      <c r="AB12" s="85" t="s">
        <v>89</v>
      </c>
      <c r="AC12" s="107">
        <f ca="1">OFFSET('BANCO DE DADOS'!Q5,'BANCO DE DADOS'!$AC$4,0)</f>
        <v>23929880.776428334</v>
      </c>
      <c r="AE12" s="129" t="s">
        <v>90</v>
      </c>
      <c r="AF12" s="126"/>
      <c r="AG12" s="123"/>
      <c r="AL12" s="2" t="s">
        <v>91</v>
      </c>
    </row>
    <row r="13" spans="2:39" ht="15.6">
      <c r="B13" s="17">
        <f t="shared" ca="1" si="4"/>
        <v>45536</v>
      </c>
      <c r="C13" s="9">
        <f t="shared" si="18"/>
        <v>9</v>
      </c>
      <c r="D13" s="9"/>
      <c r="E13" s="13">
        <f t="shared" si="5"/>
        <v>2228.2631790493883</v>
      </c>
      <c r="F13" s="14">
        <f t="shared" si="19"/>
        <v>69123.045716307097</v>
      </c>
      <c r="G13" s="15">
        <f t="shared" si="6"/>
        <v>1.0120571982340247</v>
      </c>
      <c r="H13" s="13">
        <f t="shared" si="7"/>
        <v>449.77414083839869</v>
      </c>
      <c r="I13" s="13">
        <f t="shared" si="8"/>
        <v>3460.4992167800556</v>
      </c>
      <c r="J13" s="15">
        <f t="shared" si="0"/>
        <v>-1.2057198234024735E-2</v>
      </c>
      <c r="K13" s="13">
        <f t="shared" si="9"/>
        <v>-823.50114815185952</v>
      </c>
      <c r="L13" s="13">
        <f t="shared" si="20"/>
        <v>-3917.4641943921888</v>
      </c>
      <c r="M13" s="15">
        <f t="shared" si="10"/>
        <v>-1.2057198234024801E-2</v>
      </c>
      <c r="N13" s="13">
        <f t="shared" si="1"/>
        <v>578.79138012408316</v>
      </c>
      <c r="O13" s="13">
        <f t="shared" si="11"/>
        <v>4284.0003649319115</v>
      </c>
      <c r="P13" s="15">
        <f t="shared" si="2"/>
        <v>5.9021646970828144E-2</v>
      </c>
      <c r="Q13" s="7">
        <f t="shared" si="12"/>
        <v>72583.544933087149</v>
      </c>
      <c r="R13" s="7">
        <f t="shared" si="13"/>
        <v>68299.544568155237</v>
      </c>
      <c r="S13" s="13">
        <f>IF('BANCO DE DADOS'!$AD$32="Sim",R13,Q13)</f>
        <v>68299.544568155237</v>
      </c>
      <c r="T13" s="9">
        <f t="shared" si="14"/>
        <v>9</v>
      </c>
      <c r="U13" s="17">
        <f t="shared" ca="1" si="15"/>
        <v>45566</v>
      </c>
      <c r="V13" s="109">
        <f t="shared" si="3"/>
        <v>459739.83916518401</v>
      </c>
      <c r="W13" s="53">
        <v>9</v>
      </c>
      <c r="X13" s="110">
        <f t="shared" ca="1" si="16"/>
        <v>48580</v>
      </c>
      <c r="Y13" s="5">
        <f t="shared" si="17"/>
        <v>108</v>
      </c>
      <c r="Z13" s="5"/>
      <c r="AA13" s="83"/>
      <c r="AB13" s="85" t="s">
        <v>67</v>
      </c>
      <c r="AC13" s="107">
        <f ca="1">OFFSET('BANCO DE DADOS'!R5,'BANCO DE DADOS'!$AC$4,0)</f>
        <v>11143362.807758577</v>
      </c>
      <c r="AE13" s="127" t="s">
        <v>92</v>
      </c>
      <c r="AF13" s="124"/>
      <c r="AG13" s="2" t="str">
        <f>CONCATENATE(AG7, " | ",AG9, " | ",AG11)</f>
        <v>Patrimônio Real | Com Crescimento Salárial | Com IR</v>
      </c>
      <c r="AL13" s="150" t="s">
        <v>76</v>
      </c>
    </row>
    <row r="14" spans="2:39">
      <c r="B14" s="17">
        <f t="shared" ca="1" si="4"/>
        <v>45566</v>
      </c>
      <c r="C14" s="9">
        <f t="shared" si="18"/>
        <v>10</v>
      </c>
      <c r="D14" s="9"/>
      <c r="E14" s="13">
        <f t="shared" si="5"/>
        <v>2255.182273566913</v>
      </c>
      <c r="F14" s="14">
        <f t="shared" si="19"/>
        <v>71378.227989874009</v>
      </c>
      <c r="G14" s="15">
        <f t="shared" si="6"/>
        <v>1.0132199324111808</v>
      </c>
      <c r="H14" s="13">
        <f t="shared" si="7"/>
        <v>467.00471359026966</v>
      </c>
      <c r="I14" s="13">
        <f t="shared" si="8"/>
        <v>3927.5039303703252</v>
      </c>
      <c r="J14" s="15">
        <f t="shared" si="0"/>
        <v>-1.3219932411180801E-2</v>
      </c>
      <c r="K14" s="13">
        <f t="shared" si="9"/>
        <v>-931.30357928357262</v>
      </c>
      <c r="L14" s="13">
        <f t="shared" si="20"/>
        <v>-4848.7677736757614</v>
      </c>
      <c r="M14" s="15">
        <f t="shared" si="10"/>
        <v>-1.321993241118086E-2</v>
      </c>
      <c r="N14" s="13">
        <f t="shared" si="1"/>
        <v>600.49848143340898</v>
      </c>
      <c r="O14" s="13">
        <f t="shared" si="11"/>
        <v>4858.807509653896</v>
      </c>
      <c r="P14" s="15">
        <f t="shared" si="2"/>
        <v>6.452108472698756E-2</v>
      </c>
      <c r="Q14" s="7">
        <f t="shared" si="12"/>
        <v>75305.731920244332</v>
      </c>
      <c r="R14" s="7">
        <f t="shared" si="13"/>
        <v>70446.924410590436</v>
      </c>
      <c r="S14" s="13">
        <f>IF('BANCO DE DADOS'!$AD$32="Sim",R14,Q14)</f>
        <v>70446.924410590436</v>
      </c>
      <c r="T14" s="9">
        <f t="shared" si="14"/>
        <v>10</v>
      </c>
      <c r="U14" s="17">
        <f t="shared" ca="1" si="15"/>
        <v>45597</v>
      </c>
      <c r="V14" s="109">
        <f t="shared" si="3"/>
        <v>545462.66191827995</v>
      </c>
      <c r="W14" s="53">
        <v>10</v>
      </c>
      <c r="X14" s="110">
        <f t="shared" ca="1" si="16"/>
        <v>48945</v>
      </c>
      <c r="Y14" s="5">
        <f t="shared" si="17"/>
        <v>120</v>
      </c>
      <c r="Z14" s="5"/>
      <c r="AA14" s="51"/>
      <c r="AB14" s="71" t="s">
        <v>93</v>
      </c>
      <c r="AC14" s="72">
        <f ca="1">IF('BANCO DE DADOS'!$AD$32="Sim",AC13,AC12)</f>
        <v>11143362.807758577</v>
      </c>
    </row>
    <row r="15" spans="2:39">
      <c r="B15" s="17">
        <f t="shared" ca="1" si="4"/>
        <v>45597</v>
      </c>
      <c r="C15" s="9">
        <f t="shared" si="18"/>
        <v>11</v>
      </c>
      <c r="E15" s="13">
        <f t="shared" si="5"/>
        <v>2282.4265709852693</v>
      </c>
      <c r="F15" s="14">
        <f t="shared" si="19"/>
        <v>73660.654560859271</v>
      </c>
      <c r="G15" s="15">
        <f t="shared" si="6"/>
        <v>1.0143549179753337</v>
      </c>
      <c r="H15" s="13">
        <f t="shared" si="7"/>
        <v>484.51934663069846</v>
      </c>
      <c r="I15" s="13">
        <f t="shared" si="8"/>
        <v>4412.0232770010234</v>
      </c>
      <c r="J15" s="15">
        <f t="shared" si="0"/>
        <v>-1.4354917975333725E-2</v>
      </c>
      <c r="K15" s="13">
        <f t="shared" si="9"/>
        <v>-1042.4286760901159</v>
      </c>
      <c r="L15" s="13">
        <f t="shared" si="20"/>
        <v>-5891.1964497658773</v>
      </c>
      <c r="M15" s="15">
        <f t="shared" si="10"/>
        <v>-1.4354917975333703E-2</v>
      </c>
      <c r="N15" s="13">
        <f t="shared" si="1"/>
        <v>622.56249673966067</v>
      </c>
      <c r="O15" s="13">
        <f t="shared" si="11"/>
        <v>5454.4519530911348</v>
      </c>
      <c r="P15" s="15">
        <f t="shared" si="2"/>
        <v>6.9863774423349831E-2</v>
      </c>
      <c r="Q15" s="7">
        <f t="shared" si="12"/>
        <v>78072.67783786029</v>
      </c>
      <c r="R15" s="7">
        <f t="shared" si="13"/>
        <v>72618.225884769156</v>
      </c>
      <c r="S15" s="13">
        <f>IF('BANCO DE DADOS'!$AD$32="Sim",R15,Q15)</f>
        <v>72618.225884769156</v>
      </c>
      <c r="T15" s="9">
        <f t="shared" si="14"/>
        <v>11</v>
      </c>
      <c r="U15" s="17">
        <f t="shared" ca="1" si="15"/>
        <v>45627</v>
      </c>
      <c r="V15" s="109">
        <f t="shared" si="3"/>
        <v>644209.55587660579</v>
      </c>
      <c r="W15" s="53">
        <v>11</v>
      </c>
      <c r="X15" s="110">
        <f t="shared" ca="1" si="16"/>
        <v>49310</v>
      </c>
      <c r="Y15" s="5">
        <f t="shared" si="17"/>
        <v>132</v>
      </c>
      <c r="Z15" s="5"/>
    </row>
    <row r="16" spans="2:39">
      <c r="B16" s="17">
        <f t="shared" ca="1" si="4"/>
        <v>45627</v>
      </c>
      <c r="C16" s="9">
        <f t="shared" si="18"/>
        <v>12</v>
      </c>
      <c r="D16" s="9">
        <v>1</v>
      </c>
      <c r="E16" s="13">
        <f t="shared" si="5"/>
        <v>2310.0000000000023</v>
      </c>
      <c r="F16" s="14">
        <f t="shared" si="19"/>
        <v>75970.654560859271</v>
      </c>
      <c r="G16" s="15">
        <f t="shared" si="6"/>
        <v>1.0154639171283777</v>
      </c>
      <c r="H16" s="13">
        <f t="shared" si="7"/>
        <v>502.32195997739063</v>
      </c>
      <c r="I16" s="13">
        <f t="shared" si="8"/>
        <v>4914.3452369784136</v>
      </c>
      <c r="J16" s="15">
        <f t="shared" si="0"/>
        <v>-1.5463917128377691E-2</v>
      </c>
      <c r="K16" s="13">
        <f t="shared" si="9"/>
        <v>-1156.9134919534699</v>
      </c>
      <c r="L16" s="13">
        <f t="shared" si="20"/>
        <v>-7048.1099417193473</v>
      </c>
      <c r="M16" s="15">
        <f t="shared" si="10"/>
        <v>-1.5463917128377745E-2</v>
      </c>
      <c r="N16" s="13">
        <f t="shared" si="1"/>
        <v>644.98834697981022</v>
      </c>
      <c r="O16" s="13">
        <f t="shared" si="11"/>
        <v>6071.2587289318762</v>
      </c>
      <c r="P16" s="15">
        <f t="shared" si="2"/>
        <v>7.5060378860187391E-2</v>
      </c>
      <c r="Q16" s="7">
        <f t="shared" si="12"/>
        <v>80884.999797837678</v>
      </c>
      <c r="R16" s="7">
        <f t="shared" si="13"/>
        <v>74813.741068905802</v>
      </c>
      <c r="S16" s="13">
        <f>IF('BANCO DE DADOS'!$AD$32="Sim",R16,Q16)</f>
        <v>74813.741068905802</v>
      </c>
      <c r="T16" s="9">
        <f t="shared" si="14"/>
        <v>12</v>
      </c>
      <c r="U16" s="17">
        <f t="shared" ca="1" si="15"/>
        <v>45658</v>
      </c>
      <c r="V16" s="109">
        <f t="shared" si="3"/>
        <v>758004.03328281816</v>
      </c>
      <c r="W16" s="53">
        <v>12</v>
      </c>
      <c r="X16" s="110">
        <f t="shared" ca="1" si="16"/>
        <v>49675</v>
      </c>
      <c r="Y16" s="5">
        <f t="shared" si="17"/>
        <v>144</v>
      </c>
      <c r="Z16" s="5"/>
      <c r="AA16" s="40" t="s">
        <v>94</v>
      </c>
    </row>
    <row r="17" spans="2:42">
      <c r="B17" s="17">
        <f t="shared" ca="1" si="4"/>
        <v>45658</v>
      </c>
      <c r="C17" s="9">
        <f t="shared" si="18"/>
        <v>13</v>
      </c>
      <c r="D17" s="9"/>
      <c r="E17" s="13">
        <f t="shared" si="5"/>
        <v>2337.9065367682533</v>
      </c>
      <c r="F17" s="14">
        <f t="shared" si="19"/>
        <v>78308.56109762752</v>
      </c>
      <c r="G17" s="15">
        <f t="shared" si="6"/>
        <v>1.0165485293787033</v>
      </c>
      <c r="H17" s="13">
        <f t="shared" si="7"/>
        <v>520.41652414690896</v>
      </c>
      <c r="I17" s="13">
        <f t="shared" si="8"/>
        <v>5434.7617611253227</v>
      </c>
      <c r="J17" s="15">
        <f t="shared" si="0"/>
        <v>-1.6548529378703325E-2</v>
      </c>
      <c r="K17" s="13">
        <f t="shared" si="9"/>
        <v>-1274.7955326049268</v>
      </c>
      <c r="L17" s="13">
        <f t="shared" si="20"/>
        <v>-8322.9054743242741</v>
      </c>
      <c r="M17" s="15">
        <f t="shared" si="10"/>
        <v>-1.6548529378703401E-2</v>
      </c>
      <c r="N17" s="13">
        <f t="shared" si="1"/>
        <v>667.78101645872164</v>
      </c>
      <c r="O17" s="13">
        <f t="shared" si="11"/>
        <v>6709.557293730235</v>
      </c>
      <c r="P17" s="15">
        <f t="shared" si="2"/>
        <v>8.0120504712322307E-2</v>
      </c>
      <c r="Q17" s="7">
        <f t="shared" si="12"/>
        <v>83743.322858752828</v>
      </c>
      <c r="R17" s="7">
        <f t="shared" si="13"/>
        <v>77033.765565022593</v>
      </c>
      <c r="S17" s="13">
        <f>IF('BANCO DE DADOS'!$AD$32="Sim",R17,Q17)</f>
        <v>77033.765565022593</v>
      </c>
      <c r="T17" s="9">
        <f t="shared" si="14"/>
        <v>13</v>
      </c>
      <c r="U17" s="17">
        <f t="shared" ca="1" si="15"/>
        <v>45689</v>
      </c>
      <c r="V17" s="109">
        <f t="shared" si="3"/>
        <v>889183.16384616913</v>
      </c>
      <c r="W17" s="53">
        <v>13</v>
      </c>
      <c r="X17" s="110">
        <f t="shared" ca="1" si="16"/>
        <v>50041</v>
      </c>
      <c r="Y17" s="5">
        <f t="shared" si="17"/>
        <v>156</v>
      </c>
      <c r="Z17" s="5"/>
      <c r="AA17" s="58" t="s">
        <v>82</v>
      </c>
      <c r="AB17" s="41" t="s">
        <v>95</v>
      </c>
      <c r="AC17" s="41" t="s">
        <v>56</v>
      </c>
      <c r="AD17" s="41" t="s">
        <v>96</v>
      </c>
      <c r="AE17" s="41" t="s">
        <v>97</v>
      </c>
      <c r="AF17" s="42" t="s">
        <v>98</v>
      </c>
    </row>
    <row r="18" spans="2:42">
      <c r="B18" s="17">
        <f t="shared" ca="1" si="4"/>
        <v>45689</v>
      </c>
      <c r="C18" s="9">
        <f t="shared" si="18"/>
        <v>14</v>
      </c>
      <c r="D18" s="9"/>
      <c r="E18" s="13">
        <f t="shared" si="5"/>
        <v>2366.1502054821308</v>
      </c>
      <c r="F18" s="14">
        <f t="shared" si="19"/>
        <v>80674.711303109652</v>
      </c>
      <c r="G18" s="15">
        <f t="shared" si="6"/>
        <v>1.0176102099086841</v>
      </c>
      <c r="H18" s="13">
        <f t="shared" si="7"/>
        <v>538.80706078495427</v>
      </c>
      <c r="I18" s="13">
        <f t="shared" si="8"/>
        <v>5973.5688219102767</v>
      </c>
      <c r="J18" s="15">
        <f t="shared" si="0"/>
        <v>-1.7610209908684116E-2</v>
      </c>
      <c r="K18" s="13">
        <f t="shared" si="9"/>
        <v>-1396.1127615825826</v>
      </c>
      <c r="L18" s="13">
        <f t="shared" si="20"/>
        <v>-9719.0182359068567</v>
      </c>
      <c r="M18" s="15">
        <f t="shared" si="10"/>
        <v>-1.7610209908684022E-2</v>
      </c>
      <c r="N18" s="13">
        <f t="shared" si="1"/>
        <v>690.9455536398998</v>
      </c>
      <c r="O18" s="13">
        <f t="shared" si="11"/>
        <v>7369.681583492842</v>
      </c>
      <c r="P18" s="15">
        <f t="shared" si="2"/>
        <v>8.5052831664512496E-2</v>
      </c>
      <c r="Q18" s="7">
        <f t="shared" si="12"/>
        <v>86648.280125019912</v>
      </c>
      <c r="R18" s="7">
        <f t="shared" si="13"/>
        <v>79278.59854152707</v>
      </c>
      <c r="S18" s="13">
        <f>IF('BANCO DE DADOS'!$AD$32="Sim",R18,Q18)</f>
        <v>79278.59854152707</v>
      </c>
      <c r="T18" s="9">
        <f t="shared" si="14"/>
        <v>14</v>
      </c>
      <c r="U18" s="17">
        <f t="shared" ca="1" si="15"/>
        <v>45717</v>
      </c>
      <c r="V18" s="109">
        <f t="shared" si="3"/>
        <v>1040446.1777303937</v>
      </c>
      <c r="W18" s="53">
        <v>14</v>
      </c>
      <c r="X18" s="110">
        <f t="shared" ca="1" si="16"/>
        <v>50406</v>
      </c>
      <c r="Y18" s="5">
        <f t="shared" si="17"/>
        <v>168</v>
      </c>
      <c r="Z18" s="5"/>
      <c r="AA18" s="60">
        <f>Período</f>
        <v>30</v>
      </c>
      <c r="AB18" s="56">
        <f>AA18*12</f>
        <v>360</v>
      </c>
      <c r="AC18" s="57">
        <f ca="1">INDEX($U$5:$U$997,AB18,0)</f>
        <v>56250</v>
      </c>
      <c r="AD18" s="63">
        <f ca="1">INDEX($S$5:$S$997,MATCH(AC18,$U$5:$U$997,0),0)</f>
        <v>11143362.807758577</v>
      </c>
      <c r="AE18" s="67">
        <f>INDEX($G$5:$G$997,AB18,0)</f>
        <v>1.1234023173936529</v>
      </c>
      <c r="AF18" s="68">
        <f>INDEX($J$5:$J$997,AB18,0)</f>
        <v>-0.12340231739365293</v>
      </c>
      <c r="AP18" s="2" t="s">
        <v>99</v>
      </c>
    </row>
    <row r="19" spans="2:42" ht="17.100000000000001">
      <c r="B19" s="17">
        <f t="shared" ca="1" si="4"/>
        <v>45717</v>
      </c>
      <c r="C19" s="9">
        <f t="shared" si="18"/>
        <v>15</v>
      </c>
      <c r="D19" s="9"/>
      <c r="E19" s="13">
        <f t="shared" si="5"/>
        <v>2394.7350789490101</v>
      </c>
      <c r="F19" s="14">
        <f t="shared" si="19"/>
        <v>83069.446382058668</v>
      </c>
      <c r="G19" s="15">
        <f t="shared" si="6"/>
        <v>1.018650285510641</v>
      </c>
      <c r="H19" s="13">
        <f t="shared" si="7"/>
        <v>557.49764330438995</v>
      </c>
      <c r="I19" s="13">
        <f t="shared" si="8"/>
        <v>6531.066465214667</v>
      </c>
      <c r="J19" s="15">
        <f t="shared" si="0"/>
        <v>-1.8650285510640963E-2</v>
      </c>
      <c r="K19" s="13">
        <f t="shared" si="9"/>
        <v>-1520.9036057547928</v>
      </c>
      <c r="L19" s="13">
        <f t="shared" si="20"/>
        <v>-11239.92184166165</v>
      </c>
      <c r="M19" s="15">
        <f t="shared" si="10"/>
        <v>-1.865028551064106E-2</v>
      </c>
      <c r="N19" s="13">
        <f t="shared" si="1"/>
        <v>714.48707194595329</v>
      </c>
      <c r="O19" s="13">
        <f t="shared" si="11"/>
        <v>8051.9700709694444</v>
      </c>
      <c r="P19" s="15">
        <f t="shared" si="2"/>
        <v>8.9865223033871039E-2</v>
      </c>
      <c r="Q19" s="7">
        <f t="shared" si="12"/>
        <v>89600.512847273319</v>
      </c>
      <c r="R19" s="7">
        <f t="shared" si="13"/>
        <v>81548.542776303875</v>
      </c>
      <c r="S19" s="13">
        <f>IF('BANCO DE DADOS'!$AD$32="Sim",R19,Q19)</f>
        <v>81548.542776303875</v>
      </c>
      <c r="T19" s="9">
        <f t="shared" si="14"/>
        <v>15</v>
      </c>
      <c r="U19" s="17">
        <f t="shared" ca="1" si="15"/>
        <v>45748</v>
      </c>
      <c r="V19" s="109">
        <f t="shared" si="3"/>
        <v>1214910.6019759814</v>
      </c>
      <c r="W19" s="53">
        <v>15</v>
      </c>
      <c r="X19" s="110">
        <f t="shared" ca="1" si="16"/>
        <v>50771</v>
      </c>
      <c r="Y19" s="5">
        <f t="shared" si="17"/>
        <v>180</v>
      </c>
      <c r="Z19" s="5"/>
      <c r="AJ19" s="2" t="s">
        <v>100</v>
      </c>
      <c r="AP19" s="34" t="s">
        <v>54</v>
      </c>
    </row>
    <row r="20" spans="2:42">
      <c r="B20" s="17">
        <f t="shared" ca="1" si="4"/>
        <v>45748</v>
      </c>
      <c r="C20" s="9">
        <f t="shared" si="18"/>
        <v>16</v>
      </c>
      <c r="D20" s="9"/>
      <c r="E20" s="13">
        <f t="shared" si="5"/>
        <v>2423.6652791788415</v>
      </c>
      <c r="F20" s="14">
        <f t="shared" si="19"/>
        <v>85493.111661237504</v>
      </c>
      <c r="G20" s="15">
        <f t="shared" si="6"/>
        <v>1.0196699684587083</v>
      </c>
      <c r="H20" s="13">
        <f t="shared" si="7"/>
        <v>576.49239753110578</v>
      </c>
      <c r="I20" s="13">
        <f t="shared" si="8"/>
        <v>7107.5588627457728</v>
      </c>
      <c r="J20" s="15">
        <f t="shared" si="0"/>
        <v>-1.9669968458708276E-2</v>
      </c>
      <c r="K20" s="13">
        <f t="shared" si="9"/>
        <v>-1649.2069609103783</v>
      </c>
      <c r="L20" s="13">
        <f t="shared" si="20"/>
        <v>-12889.128802572028</v>
      </c>
      <c r="M20" s="15">
        <f t="shared" si="10"/>
        <v>-1.966996845870829E-2</v>
      </c>
      <c r="N20" s="13">
        <f t="shared" si="1"/>
        <v>738.41075056889213</v>
      </c>
      <c r="O20" s="13">
        <f t="shared" si="11"/>
        <v>8756.7658236561401</v>
      </c>
      <c r="P20" s="15">
        <f t="shared" si="2"/>
        <v>9.4564820903625821E-2</v>
      </c>
      <c r="Q20" s="7">
        <f t="shared" si="12"/>
        <v>92600.670523983266</v>
      </c>
      <c r="R20" s="7">
        <f t="shared" si="13"/>
        <v>83843.904700327126</v>
      </c>
      <c r="S20" s="13">
        <f>IF('BANCO DE DADOS'!$AD$32="Sim",R20,Q20)</f>
        <v>83843.904700327126</v>
      </c>
      <c r="T20" s="9">
        <f t="shared" si="14"/>
        <v>16</v>
      </c>
      <c r="U20" s="17">
        <f t="shared" ca="1" si="15"/>
        <v>45778</v>
      </c>
      <c r="V20" s="109">
        <f t="shared" si="3"/>
        <v>1416177.098039683</v>
      </c>
      <c r="W20" s="53">
        <v>16</v>
      </c>
      <c r="X20" s="110">
        <f t="shared" ca="1" si="16"/>
        <v>51136</v>
      </c>
      <c r="Y20" s="5">
        <f t="shared" si="17"/>
        <v>192</v>
      </c>
      <c r="Z20" s="5"/>
      <c r="AA20" s="40" t="s">
        <v>101</v>
      </c>
      <c r="AE20" s="19" t="s">
        <v>82</v>
      </c>
      <c r="AF20" s="142" t="s">
        <v>69</v>
      </c>
      <c r="AJ20" s="200">
        <v>0</v>
      </c>
    </row>
    <row r="21" spans="2:42">
      <c r="B21" s="17">
        <f t="shared" ca="1" si="4"/>
        <v>45778</v>
      </c>
      <c r="C21" s="9">
        <f t="shared" si="18"/>
        <v>17</v>
      </c>
      <c r="D21" s="9"/>
      <c r="E21" s="13">
        <f t="shared" si="5"/>
        <v>2452.9449779785546</v>
      </c>
      <c r="F21" s="14">
        <f t="shared" si="19"/>
        <v>87946.056639216054</v>
      </c>
      <c r="G21" s="15">
        <f t="shared" si="6"/>
        <v>1.0206703686219043</v>
      </c>
      <c r="H21" s="13">
        <f t="shared" si="7"/>
        <v>595.79550235781551</v>
      </c>
      <c r="I21" s="13">
        <f t="shared" si="8"/>
        <v>7703.354365103588</v>
      </c>
      <c r="J21" s="15">
        <f t="shared" si="0"/>
        <v>-2.06703686219043E-2</v>
      </c>
      <c r="K21" s="13">
        <f t="shared" si="9"/>
        <v>-1781.0621974163369</v>
      </c>
      <c r="L21" s="13">
        <f t="shared" si="20"/>
        <v>-14670.190999988365</v>
      </c>
      <c r="M21" s="15">
        <f t="shared" si="10"/>
        <v>-2.0670368621904318E-2</v>
      </c>
      <c r="N21" s="13">
        <f t="shared" si="1"/>
        <v>762.72183529037773</v>
      </c>
      <c r="O21" s="13">
        <f t="shared" si="11"/>
        <v>9484.4165625199093</v>
      </c>
      <c r="P21" s="15">
        <f t="shared" si="2"/>
        <v>9.915812824076442E-2</v>
      </c>
      <c r="Q21" s="7">
        <f t="shared" si="12"/>
        <v>95649.411004319627</v>
      </c>
      <c r="R21" s="7">
        <f t="shared" si="13"/>
        <v>86164.994441799718</v>
      </c>
      <c r="S21" s="13">
        <f>IF('BANCO DE DADOS'!$AD$32="Sim",R21,Q21)</f>
        <v>86164.994441799718</v>
      </c>
      <c r="T21" s="9">
        <f t="shared" si="14"/>
        <v>17</v>
      </c>
      <c r="U21" s="17">
        <f t="shared" ca="1" si="15"/>
        <v>45809</v>
      </c>
      <c r="V21" s="109">
        <f t="shared" si="3"/>
        <v>1648404.349124941</v>
      </c>
      <c r="W21" s="53">
        <v>17</v>
      </c>
      <c r="X21" s="110">
        <f t="shared" ca="1" si="16"/>
        <v>51502</v>
      </c>
      <c r="Y21" s="5">
        <f t="shared" si="17"/>
        <v>204</v>
      </c>
      <c r="Z21" s="5"/>
      <c r="AA21" s="102" t="s">
        <v>102</v>
      </c>
      <c r="AB21" s="55">
        <f ca="1">INDEX('BANCO DE DADOS'!$B$5:$B$997,MATCH(1000000,'BANCO DE DADOS'!$S$5:$S$997,1)+1,0)</f>
        <v>50284</v>
      </c>
      <c r="AC21" s="103" t="str">
        <f ca="1">"Aprox. "&amp; TEXT(AE21,"0") &amp; " anos"</f>
        <v>Aprox. 14 anos</v>
      </c>
      <c r="AD21" s="81"/>
      <c r="AE21" s="140">
        <f ca="1">(AB21-Mês_Atual_2)/365.25</f>
        <v>13.66735112936345</v>
      </c>
      <c r="AF21" s="141">
        <f ca="1">(AB21-Mês_Atual_2)/365.25*12</f>
        <v>164.00821355236138</v>
      </c>
      <c r="AJ21" s="200">
        <v>5.0000000000000001E-3</v>
      </c>
      <c r="AK21" s="198">
        <f>AJ21-AJ20</f>
        <v>5.0000000000000001E-3</v>
      </c>
    </row>
    <row r="22" spans="2:42">
      <c r="B22" s="17">
        <f t="shared" ca="1" si="4"/>
        <v>45809</v>
      </c>
      <c r="C22" s="9">
        <f t="shared" si="18"/>
        <v>18</v>
      </c>
      <c r="D22" s="9"/>
      <c r="E22" s="13">
        <f t="shared" si="5"/>
        <v>2482.5783975536433</v>
      </c>
      <c r="F22" s="14">
        <f t="shared" si="19"/>
        <v>90428.635036769701</v>
      </c>
      <c r="G22" s="15">
        <f t="shared" si="6"/>
        <v>1.0216525040731812</v>
      </c>
      <c r="H22" s="13">
        <f t="shared" si="7"/>
        <v>615.41119040588592</v>
      </c>
      <c r="I22" s="13">
        <f t="shared" si="8"/>
        <v>8318.7655555094734</v>
      </c>
      <c r="J22" s="15">
        <f t="shared" si="0"/>
        <v>-2.16525040731812E-2</v>
      </c>
      <c r="K22" s="13">
        <f t="shared" si="9"/>
        <v>-1916.5091659439786</v>
      </c>
      <c r="L22" s="13">
        <f t="shared" si="20"/>
        <v>-16586.700165932343</v>
      </c>
      <c r="M22" s="15">
        <f t="shared" si="10"/>
        <v>-2.1652504073181172E-2</v>
      </c>
      <c r="N22" s="13">
        <f t="shared" si="1"/>
        <v>787.4256393120487</v>
      </c>
      <c r="O22" s="13">
        <f t="shared" si="11"/>
        <v>10235.274721453432</v>
      </c>
      <c r="P22" s="15">
        <f t="shared" si="2"/>
        <v>0.10365108002907476</v>
      </c>
      <c r="Q22" s="7">
        <f t="shared" si="12"/>
        <v>98747.400592279155</v>
      </c>
      <c r="R22" s="7">
        <f t="shared" si="13"/>
        <v>88512.125870825723</v>
      </c>
      <c r="S22" s="13">
        <f>IF('BANCO DE DADOS'!$AD$32="Sim",R22,Q22)</f>
        <v>88512.125870825723</v>
      </c>
      <c r="T22" s="9">
        <f t="shared" si="14"/>
        <v>18</v>
      </c>
      <c r="U22" s="17">
        <f t="shared" ca="1" si="15"/>
        <v>45839</v>
      </c>
      <c r="V22" s="109">
        <f t="shared" si="3"/>
        <v>1916395.5550213403</v>
      </c>
      <c r="W22" s="53">
        <v>18</v>
      </c>
      <c r="X22" s="110">
        <f t="shared" ca="1" si="16"/>
        <v>51867</v>
      </c>
      <c r="Y22" s="5">
        <f t="shared" si="17"/>
        <v>216</v>
      </c>
      <c r="Z22" s="5"/>
      <c r="AA22" s="104" t="s">
        <v>103</v>
      </c>
      <c r="AB22" s="57">
        <f ca="1">INDEX('BANCO DE DADOS'!$B$5:$B$997,MATCH(50%,'BANCO DE DADOS'!$G$5:$G$997,-1)+1,0)</f>
        <v>0</v>
      </c>
      <c r="AC22" s="105" t="str">
        <f ca="1">"Aproximadamente "&amp; ROUND((AB22-'BANCO DE DADOS'!$B$5)/365.25,0) &amp; " anos"</f>
        <v>Aproximadamente -124 anos</v>
      </c>
      <c r="AD22" s="100"/>
      <c r="AE22" s="100"/>
      <c r="AF22" s="99"/>
      <c r="AJ22" s="200">
        <v>0.01</v>
      </c>
      <c r="AK22" s="198">
        <f t="shared" ref="AK22:AK77" si="21">AJ22-AJ21</f>
        <v>5.0000000000000001E-3</v>
      </c>
      <c r="AM22" s="2" t="s">
        <v>104</v>
      </c>
    </row>
    <row r="23" spans="2:42">
      <c r="B23" s="17">
        <f t="shared" ca="1" si="4"/>
        <v>45839</v>
      </c>
      <c r="C23" s="9">
        <f t="shared" si="18"/>
        <v>19</v>
      </c>
      <c r="D23" s="9"/>
      <c r="E23" s="13">
        <f t="shared" si="5"/>
        <v>2512.5698111170182</v>
      </c>
      <c r="F23" s="14">
        <f t="shared" si="19"/>
        <v>92941.204847886722</v>
      </c>
      <c r="G23" s="15">
        <f t="shared" si="6"/>
        <v>1.0226173104078931</v>
      </c>
      <c r="H23" s="13">
        <f t="shared" si="7"/>
        <v>635.34374869529461</v>
      </c>
      <c r="I23" s="13">
        <f t="shared" si="8"/>
        <v>8954.1093042047687</v>
      </c>
      <c r="J23" s="15">
        <f t="shared" si="0"/>
        <v>-2.2617310407893054E-2</v>
      </c>
      <c r="K23" s="13">
        <f t="shared" si="9"/>
        <v>-2055.5882032641966</v>
      </c>
      <c r="L23" s="13">
        <f t="shared" si="20"/>
        <v>-18642.28836919654</v>
      </c>
      <c r="M23" s="15">
        <f t="shared" si="10"/>
        <v>-2.2617310407893026E-2</v>
      </c>
      <c r="N23" s="13">
        <f t="shared" si="1"/>
        <v>812.52754409604245</v>
      </c>
      <c r="O23" s="13">
        <f t="shared" si="11"/>
        <v>11009.69750746894</v>
      </c>
      <c r="P23" s="15">
        <f t="shared" si="2"/>
        <v>0.10804910509462283</v>
      </c>
      <c r="Q23" s="7">
        <f t="shared" si="12"/>
        <v>101895.31415209147</v>
      </c>
      <c r="R23" s="7">
        <f t="shared" si="13"/>
        <v>90885.616644622525</v>
      </c>
      <c r="S23" s="13">
        <f>IF('BANCO DE DADOS'!$AD$32="Sim",R23,Q23)</f>
        <v>90885.616644622525</v>
      </c>
      <c r="T23" s="9">
        <f t="shared" si="14"/>
        <v>19</v>
      </c>
      <c r="U23" s="17">
        <f t="shared" ca="1" si="15"/>
        <v>45870</v>
      </c>
      <c r="V23" s="109">
        <f t="shared" si="3"/>
        <v>2225698.3336174628</v>
      </c>
      <c r="W23" s="53">
        <v>19</v>
      </c>
      <c r="X23" s="110">
        <f t="shared" ca="1" si="16"/>
        <v>52232</v>
      </c>
      <c r="Y23" s="5">
        <f t="shared" si="17"/>
        <v>228</v>
      </c>
      <c r="Z23" s="5"/>
      <c r="AA23" s="76" t="s">
        <v>105</v>
      </c>
      <c r="AB23" s="23">
        <f ca="1">INDEX('BANCO DE DADOS'!$B$5:$B$997,MATCH('BANCO DE DADOS'!$AF$27,'BANCO DE DADOS'!$H$5:$H$997,1)+1,0)</f>
        <v>47270</v>
      </c>
      <c r="AC23" s="74" t="str">
        <f ca="1">"Aproximadamente "&amp; ROUND((AB23-'BANCO DE DADOS'!$B$5)/365.25,0) &amp; " anos"</f>
        <v>Aproximadamente 5 anos</v>
      </c>
      <c r="AD23" s="75"/>
      <c r="AE23" s="75"/>
      <c r="AF23" s="50"/>
      <c r="AJ23" s="200">
        <v>1.4999999999999999E-2</v>
      </c>
      <c r="AK23" s="198">
        <f t="shared" si="21"/>
        <v>4.9999999999999992E-3</v>
      </c>
      <c r="AM23" s="197">
        <v>0.15</v>
      </c>
    </row>
    <row r="24" spans="2:42" ht="17.100000000000001">
      <c r="B24" s="17">
        <f t="shared" ca="1" si="4"/>
        <v>45870</v>
      </c>
      <c r="C24" s="9">
        <f t="shared" si="18"/>
        <v>20</v>
      </c>
      <c r="D24" s="9"/>
      <c r="E24" s="13">
        <f t="shared" si="5"/>
        <v>2542.9235435052146</v>
      </c>
      <c r="F24" s="14">
        <f t="shared" si="19"/>
        <v>95484.128391391932</v>
      </c>
      <c r="G24" s="15">
        <f t="shared" si="6"/>
        <v>1.0235656489511999</v>
      </c>
      <c r="H24" s="13">
        <f t="shared" si="7"/>
        <v>655.59751932281517</v>
      </c>
      <c r="I24" s="13">
        <f t="shared" si="8"/>
        <v>9609.7068235275838</v>
      </c>
      <c r="J24" s="15">
        <f t="shared" si="0"/>
        <v>-2.3565648951199947E-2</v>
      </c>
      <c r="K24" s="13">
        <f t="shared" si="9"/>
        <v>-2198.3401381127478</v>
      </c>
      <c r="L24" s="13">
        <f t="shared" si="20"/>
        <v>-20840.628507309288</v>
      </c>
      <c r="M24" s="15">
        <f t="shared" si="10"/>
        <v>-2.3565648951199936E-2</v>
      </c>
      <c r="N24" s="13">
        <f t="shared" si="1"/>
        <v>838.03300021583971</v>
      </c>
      <c r="O24" s="13">
        <f t="shared" si="11"/>
        <v>11808.046961640313</v>
      </c>
      <c r="P24" s="15">
        <f t="shared" si="2"/>
        <v>0.11235718001434208</v>
      </c>
      <c r="Q24" s="7">
        <f t="shared" si="12"/>
        <v>105093.8352149195</v>
      </c>
      <c r="R24" s="7">
        <f t="shared" si="13"/>
        <v>93285.788253279185</v>
      </c>
      <c r="S24" s="13">
        <f>IF('BANCO DE DADOS'!$AD$32="Sim",R24,Q24)</f>
        <v>93285.788253279185</v>
      </c>
      <c r="T24" s="9">
        <f t="shared" si="14"/>
        <v>20</v>
      </c>
      <c r="U24" s="17">
        <f t="shared" ca="1" si="15"/>
        <v>45901</v>
      </c>
      <c r="V24" s="109">
        <f t="shared" si="3"/>
        <v>2582720.1071220236</v>
      </c>
      <c r="W24" s="53">
        <v>20</v>
      </c>
      <c r="X24" s="110">
        <f t="shared" ca="1" si="16"/>
        <v>52597</v>
      </c>
      <c r="Y24" s="5">
        <f t="shared" si="17"/>
        <v>240</v>
      </c>
      <c r="Z24" s="5"/>
      <c r="AJ24" s="200">
        <v>0.02</v>
      </c>
      <c r="AK24" s="198">
        <f t="shared" si="21"/>
        <v>5.000000000000001E-3</v>
      </c>
      <c r="AM24" s="198">
        <v>0.17499999999999999</v>
      </c>
      <c r="AP24" s="34" t="s">
        <v>54</v>
      </c>
    </row>
    <row r="25" spans="2:42">
      <c r="B25" s="17">
        <f t="shared" ca="1" si="4"/>
        <v>45901</v>
      </c>
      <c r="C25" s="9">
        <f t="shared" si="18"/>
        <v>21</v>
      </c>
      <c r="D25" s="9"/>
      <c r="E25" s="13">
        <f t="shared" si="5"/>
        <v>2573.6439718020451</v>
      </c>
      <c r="F25" s="14">
        <f t="shared" si="19"/>
        <v>98057.772363193973</v>
      </c>
      <c r="G25" s="15">
        <f t="shared" si="6"/>
        <v>1.0244983140059405</v>
      </c>
      <c r="H25" s="13">
        <f t="shared" si="7"/>
        <v>676.17690014853088</v>
      </c>
      <c r="I25" s="13">
        <f t="shared" si="8"/>
        <v>10285.883723676114</v>
      </c>
      <c r="J25" s="15">
        <f t="shared" si="0"/>
        <v>-2.4498314005940491E-2</v>
      </c>
      <c r="K25" s="13">
        <f t="shared" si="9"/>
        <v>-2344.806297126459</v>
      </c>
      <c r="L25" s="13">
        <f t="shared" si="20"/>
        <v>-23185.434804435747</v>
      </c>
      <c r="M25" s="15">
        <f t="shared" si="10"/>
        <v>-2.4498314005940599E-2</v>
      </c>
      <c r="N25" s="13">
        <f t="shared" si="1"/>
        <v>863.94752821755606</v>
      </c>
      <c r="O25" s="13">
        <f t="shared" si="11"/>
        <v>12630.690020802562</v>
      </c>
      <c r="P25" s="15">
        <f t="shared" si="2"/>
        <v>0.11657987626590023</v>
      </c>
      <c r="Q25" s="7">
        <f t="shared" si="12"/>
        <v>108343.65608687008</v>
      </c>
      <c r="R25" s="7">
        <f t="shared" si="13"/>
        <v>95712.966066067514</v>
      </c>
      <c r="S25" s="13">
        <f>IF('BANCO DE DADOS'!$AD$32="Sim",R25,Q25)</f>
        <v>95712.966066067514</v>
      </c>
      <c r="T25" s="9">
        <f t="shared" si="14"/>
        <v>21</v>
      </c>
      <c r="U25" s="17">
        <f t="shared" ca="1" si="15"/>
        <v>45931</v>
      </c>
      <c r="V25" s="109">
        <f t="shared" si="3"/>
        <v>2994861.373123541</v>
      </c>
      <c r="W25" s="53">
        <v>21</v>
      </c>
      <c r="X25" s="110">
        <f t="shared" ca="1" si="16"/>
        <v>52963</v>
      </c>
      <c r="Y25" s="5">
        <f t="shared" si="17"/>
        <v>252</v>
      </c>
      <c r="Z25" s="5"/>
      <c r="AA25" s="40" t="s">
        <v>106</v>
      </c>
      <c r="AJ25" s="200">
        <v>2.5000000000000001E-2</v>
      </c>
      <c r="AK25" s="198">
        <f t="shared" si="21"/>
        <v>5.000000000000001E-3</v>
      </c>
      <c r="AM25" s="197">
        <v>0.2</v>
      </c>
    </row>
    <row r="26" spans="2:42">
      <c r="B26" s="17">
        <f t="shared" ca="1" si="4"/>
        <v>45931</v>
      </c>
      <c r="C26" s="9">
        <f t="shared" si="18"/>
        <v>22</v>
      </c>
      <c r="D26" s="9"/>
      <c r="E26" s="13">
        <f t="shared" si="5"/>
        <v>2604.7355259697861</v>
      </c>
      <c r="F26" s="14">
        <f t="shared" si="19"/>
        <v>100662.50788916375</v>
      </c>
      <c r="G26" s="15">
        <f t="shared" si="6"/>
        <v>1.0254160392693381</v>
      </c>
      <c r="H26" s="13">
        <f t="shared" si="7"/>
        <v>697.08634549077851</v>
      </c>
      <c r="I26" s="13">
        <f t="shared" si="8"/>
        <v>10982.970069166891</v>
      </c>
      <c r="J26" s="15">
        <f t="shared" si="0"/>
        <v>-2.5416039269338109E-2</v>
      </c>
      <c r="K26" s="13">
        <f t="shared" si="9"/>
        <v>-2495.0285108511307</v>
      </c>
      <c r="L26" s="13">
        <f t="shared" si="20"/>
        <v>-25680.463315286877</v>
      </c>
      <c r="M26" s="15">
        <f t="shared" si="10"/>
        <v>-2.5416039269338088E-2</v>
      </c>
      <c r="N26" s="13">
        <f t="shared" si="1"/>
        <v>890.27671949180842</v>
      </c>
      <c r="O26" s="13">
        <f t="shared" si="11"/>
        <v>13477.998580018015</v>
      </c>
      <c r="P26" s="15">
        <f t="shared" si="2"/>
        <v>0.12072140158733879</v>
      </c>
      <c r="Q26" s="7">
        <f t="shared" si="12"/>
        <v>111645.47795833064</v>
      </c>
      <c r="R26" s="7">
        <f t="shared" si="13"/>
        <v>98167.479378312622</v>
      </c>
      <c r="S26" s="13">
        <f>IF('BANCO DE DADOS'!$AD$32="Sim",R26,Q26)</f>
        <v>98167.479378312622</v>
      </c>
      <c r="T26" s="9">
        <f t="shared" si="14"/>
        <v>22</v>
      </c>
      <c r="U26" s="17">
        <f t="shared" ca="1" si="15"/>
        <v>45962</v>
      </c>
      <c r="V26" s="109">
        <f t="shared" si="3"/>
        <v>3470669.6326389741</v>
      </c>
      <c r="W26" s="53">
        <v>22</v>
      </c>
      <c r="X26" s="110">
        <f t="shared" ca="1" si="16"/>
        <v>53328</v>
      </c>
      <c r="Y26" s="5">
        <f t="shared" si="17"/>
        <v>264</v>
      </c>
      <c r="Z26" s="5"/>
      <c r="AA26" s="77"/>
      <c r="AB26" s="78"/>
      <c r="AC26" s="79" t="s">
        <v>107</v>
      </c>
      <c r="AD26" s="80">
        <f>INPUTS!F4</f>
        <v>50000</v>
      </c>
      <c r="AE26" s="81"/>
      <c r="AF26" s="81"/>
      <c r="AG26" s="82"/>
      <c r="AJ26" s="200">
        <v>0.03</v>
      </c>
      <c r="AK26" s="198">
        <f t="shared" si="21"/>
        <v>4.9999999999999975E-3</v>
      </c>
      <c r="AM26" s="198">
        <v>0.22500000000000001</v>
      </c>
    </row>
    <row r="27" spans="2:42">
      <c r="B27" s="17">
        <f t="shared" ca="1" si="4"/>
        <v>45962</v>
      </c>
      <c r="C27" s="9">
        <f t="shared" si="18"/>
        <v>23</v>
      </c>
      <c r="D27" s="9"/>
      <c r="E27" s="13">
        <f t="shared" si="5"/>
        <v>2636.2026894879873</v>
      </c>
      <c r="F27" s="14">
        <f t="shared" si="19"/>
        <v>103298.71057865173</v>
      </c>
      <c r="G27" s="15">
        <f t="shared" si="6"/>
        <v>1.0263195035276458</v>
      </c>
      <c r="H27" s="13">
        <f t="shared" si="7"/>
        <v>718.33036682962359</v>
      </c>
      <c r="I27" s="13">
        <f t="shared" si="8"/>
        <v>11701.300435996514</v>
      </c>
      <c r="J27" s="15">
        <f t="shared" si="0"/>
        <v>-2.6319503527645782E-2</v>
      </c>
      <c r="K27" s="13">
        <f t="shared" si="9"/>
        <v>-2649.0491198220116</v>
      </c>
      <c r="L27" s="13">
        <f t="shared" si="20"/>
        <v>-28329.512435108889</v>
      </c>
      <c r="M27" s="15">
        <f t="shared" si="10"/>
        <v>-2.6319503527645671E-2</v>
      </c>
      <c r="N27" s="13">
        <f t="shared" si="1"/>
        <v>917.02623715628476</v>
      </c>
      <c r="O27" s="13">
        <f t="shared" si="11"/>
        <v>14350.349555818524</v>
      </c>
      <c r="P27" s="15">
        <f t="shared" si="2"/>
        <v>0.12478563635955334</v>
      </c>
      <c r="Q27" s="7">
        <f t="shared" si="12"/>
        <v>115000.01101464825</v>
      </c>
      <c r="R27" s="7">
        <f t="shared" si="13"/>
        <v>100649.66145882972</v>
      </c>
      <c r="S27" s="13">
        <f>IF('BANCO DE DADOS'!$AD$32="Sim",R27,Q27)</f>
        <v>100649.66145882972</v>
      </c>
      <c r="T27" s="9">
        <f t="shared" si="14"/>
        <v>23</v>
      </c>
      <c r="U27" s="17">
        <f t="shared" ca="1" si="15"/>
        <v>45992</v>
      </c>
      <c r="V27" s="109">
        <f t="shared" si="3"/>
        <v>4020017.1769850943</v>
      </c>
      <c r="W27" s="53">
        <v>23</v>
      </c>
      <c r="X27" s="110">
        <f t="shared" ca="1" si="16"/>
        <v>53693</v>
      </c>
      <c r="Y27" s="5">
        <f t="shared" si="17"/>
        <v>276</v>
      </c>
      <c r="Z27" s="5"/>
      <c r="AA27" s="83"/>
      <c r="AB27" s="84"/>
      <c r="AC27" s="85" t="s">
        <v>108</v>
      </c>
      <c r="AD27" s="86">
        <f>INPUTS!F7</f>
        <v>2000</v>
      </c>
      <c r="AE27" s="87" t="str">
        <f>'BANCO DE DADOS'!AL11</f>
        <v>Mensal</v>
      </c>
      <c r="AF27" s="88">
        <f>IF(AG27,AD27/12,AD27)</f>
        <v>2000</v>
      </c>
      <c r="AG27" s="89" t="b">
        <f>IF(AE27="anual",TRUE,FALSE)</f>
        <v>0</v>
      </c>
      <c r="AJ27" s="200">
        <v>3.5000000000000003E-2</v>
      </c>
      <c r="AK27" s="198">
        <f t="shared" si="21"/>
        <v>5.0000000000000044E-3</v>
      </c>
      <c r="AM27" s="197">
        <v>0</v>
      </c>
    </row>
    <row r="28" spans="2:42">
      <c r="B28" s="17">
        <f t="shared" ca="1" si="4"/>
        <v>45992</v>
      </c>
      <c r="C28" s="9">
        <f t="shared" si="18"/>
        <v>24</v>
      </c>
      <c r="D28" s="9">
        <v>2</v>
      </c>
      <c r="E28" s="13">
        <f t="shared" si="5"/>
        <v>2668.0500000000038</v>
      </c>
      <c r="F28" s="14">
        <f t="shared" si="19"/>
        <v>105966.76057865174</v>
      </c>
      <c r="G28" s="15">
        <f t="shared" si="6"/>
        <v>1.0272093357217729</v>
      </c>
      <c r="H28" s="13">
        <f t="shared" si="7"/>
        <v>739.91353351897294</v>
      </c>
      <c r="I28" s="13">
        <f t="shared" si="8"/>
        <v>12441.213969515487</v>
      </c>
      <c r="J28" s="15">
        <f t="shared" si="0"/>
        <v>-2.7209335721772865E-2</v>
      </c>
      <c r="K28" s="13">
        <f t="shared" si="9"/>
        <v>-2806.9109807177738</v>
      </c>
      <c r="L28" s="13">
        <f t="shared" si="20"/>
        <v>-31136.423415826663</v>
      </c>
      <c r="M28" s="15">
        <f t="shared" si="10"/>
        <v>-2.7209335721772799E-2</v>
      </c>
      <c r="N28" s="13">
        <f t="shared" si="1"/>
        <v>944.20181694914822</v>
      </c>
      <c r="O28" s="13">
        <f t="shared" si="11"/>
        <v>15248.124950233265</v>
      </c>
      <c r="P28" s="15">
        <f t="shared" si="2"/>
        <v>0.12877616569676625</v>
      </c>
      <c r="Q28" s="7">
        <f t="shared" si="12"/>
        <v>118407.97454816723</v>
      </c>
      <c r="R28" s="7">
        <f t="shared" si="13"/>
        <v>103159.84959793396</v>
      </c>
      <c r="S28" s="13">
        <f>IF('BANCO DE DADOS'!$AD$32="Sim",R28,Q28)</f>
        <v>103159.84959793396</v>
      </c>
      <c r="T28" s="9">
        <f t="shared" si="14"/>
        <v>24</v>
      </c>
      <c r="U28" s="17">
        <f t="shared" ca="1" si="15"/>
        <v>46023</v>
      </c>
      <c r="V28" s="109">
        <f t="shared" si="3"/>
        <v>4654306.4315905515</v>
      </c>
      <c r="W28" s="53">
        <v>24</v>
      </c>
      <c r="X28" s="110">
        <f t="shared" ca="1" si="16"/>
        <v>54058</v>
      </c>
      <c r="Y28" s="5">
        <f t="shared" si="17"/>
        <v>288</v>
      </c>
      <c r="Z28" s="5"/>
      <c r="AA28" s="83"/>
      <c r="AB28" s="84"/>
      <c r="AC28" s="85" t="s">
        <v>109</v>
      </c>
      <c r="AD28" s="90">
        <f>INPUTS!F10</f>
        <v>0.08</v>
      </c>
      <c r="AE28" s="87" t="str">
        <f>'BANCO DE DADOS'!AL7</f>
        <v>Anual</v>
      </c>
      <c r="AF28" s="91">
        <f>IF(AF36,IF(AG28,(1+AD28)^(1/12)-1,AD28)*(1-AE36),IF(AG28,(1+AD28)^(1/12)-1,AD28))</f>
        <v>6.4340301100034303E-3</v>
      </c>
      <c r="AG28" s="89" t="b">
        <f>IF(AE28="anual",TRUE,FALSE)</f>
        <v>1</v>
      </c>
      <c r="AJ28" s="200">
        <v>0.04</v>
      </c>
      <c r="AK28" s="198">
        <f t="shared" si="21"/>
        <v>4.9999999999999975E-3</v>
      </c>
    </row>
    <row r="29" spans="2:42" ht="17.100000000000001">
      <c r="B29" s="17">
        <f t="shared" ca="1" si="4"/>
        <v>46023</v>
      </c>
      <c r="C29" s="9">
        <f t="shared" si="18"/>
        <v>25</v>
      </c>
      <c r="D29" s="9"/>
      <c r="E29" s="13">
        <f t="shared" si="5"/>
        <v>2700.2820499673335</v>
      </c>
      <c r="F29" s="14">
        <f t="shared" si="19"/>
        <v>108667.04262861908</v>
      </c>
      <c r="G29" s="15">
        <f t="shared" si="6"/>
        <v>1.0280861194634763</v>
      </c>
      <c r="H29" s="13">
        <f t="shared" si="7"/>
        <v>761.84047350742776</v>
      </c>
      <c r="I29" s="13">
        <f t="shared" si="8"/>
        <v>13203.054443022915</v>
      </c>
      <c r="J29" s="15">
        <f t="shared" si="0"/>
        <v>-2.8086119463476278E-2</v>
      </c>
      <c r="K29" s="13">
        <f t="shared" si="9"/>
        <v>-2968.6574725887913</v>
      </c>
      <c r="L29" s="13">
        <f t="shared" si="20"/>
        <v>-34105.080888415454</v>
      </c>
      <c r="M29" s="15">
        <f t="shared" si="10"/>
        <v>-2.808611946347625E-2</v>
      </c>
      <c r="N29" s="13">
        <f t="shared" si="1"/>
        <v>971.8092681334067</v>
      </c>
      <c r="O29" s="13">
        <f t="shared" si="11"/>
        <v>16171.711915611711</v>
      </c>
      <c r="P29" s="15">
        <f t="shared" si="2"/>
        <v>0.13269630782442951</v>
      </c>
      <c r="Q29" s="7">
        <f t="shared" si="12"/>
        <v>121870.097071642</v>
      </c>
      <c r="R29" s="7">
        <f t="shared" si="13"/>
        <v>105698.38515603029</v>
      </c>
      <c r="S29" s="13">
        <f>IF('BANCO DE DADOS'!$AD$32="Sim",R29,Q29)</f>
        <v>105698.38515603029</v>
      </c>
      <c r="T29" s="9">
        <f t="shared" si="14"/>
        <v>25</v>
      </c>
      <c r="U29" s="17">
        <f t="shared" ca="1" si="15"/>
        <v>46054</v>
      </c>
      <c r="V29" s="109">
        <f t="shared" si="3"/>
        <v>5386707.1280748993</v>
      </c>
      <c r="W29" s="53">
        <v>25</v>
      </c>
      <c r="X29" s="110">
        <f t="shared" ca="1" si="16"/>
        <v>54424</v>
      </c>
      <c r="Y29" s="5">
        <f t="shared" si="17"/>
        <v>300</v>
      </c>
      <c r="Z29" s="5"/>
      <c r="AA29" s="83"/>
      <c r="AB29" s="84"/>
      <c r="AC29" s="85" t="s">
        <v>110</v>
      </c>
      <c r="AD29" s="92">
        <f>INPUTS!F13</f>
        <v>30</v>
      </c>
      <c r="AE29" s="87" t="str">
        <f>'BANCO DE DADOS'!AL9</f>
        <v>Anos</v>
      </c>
      <c r="AF29" s="93">
        <f>IF(AG29,AD29,AD29/12)</f>
        <v>30</v>
      </c>
      <c r="AG29" s="89" t="b">
        <f>IF(AE29="anos",TRUE,FALSE)</f>
        <v>1</v>
      </c>
      <c r="AJ29" s="200">
        <v>4.4999999999999998E-2</v>
      </c>
      <c r="AK29" s="198">
        <f t="shared" si="21"/>
        <v>4.9999999999999975E-3</v>
      </c>
      <c r="AP29" s="34" t="s">
        <v>54</v>
      </c>
    </row>
    <row r="30" spans="2:42">
      <c r="B30" s="17">
        <f t="shared" ca="1" si="4"/>
        <v>46054</v>
      </c>
      <c r="C30" s="9">
        <f t="shared" si="18"/>
        <v>26</v>
      </c>
      <c r="D30" s="9"/>
      <c r="E30" s="13">
        <f t="shared" si="5"/>
        <v>2732.9034873318624</v>
      </c>
      <c r="F30" s="14">
        <f t="shared" si="19"/>
        <v>111399.94611595094</v>
      </c>
      <c r="G30" s="15">
        <f t="shared" si="6"/>
        <v>1.0289503970703997</v>
      </c>
      <c r="H30" s="13">
        <f t="shared" si="7"/>
        <v>784.11587406798549</v>
      </c>
      <c r="I30" s="13">
        <f t="shared" si="8"/>
        <v>13987.1703170909</v>
      </c>
      <c r="J30" s="15">
        <f t="shared" si="0"/>
        <v>-2.8950397070399703E-2</v>
      </c>
      <c r="K30" s="13">
        <f t="shared" si="9"/>
        <v>-3134.3325031607528</v>
      </c>
      <c r="L30" s="13">
        <f t="shared" si="20"/>
        <v>-37239.413391576207</v>
      </c>
      <c r="M30" s="15">
        <f t="shared" si="10"/>
        <v>-2.8950397070399755E-2</v>
      </c>
      <c r="N30" s="13">
        <f t="shared" si="1"/>
        <v>999.8544744123825</v>
      </c>
      <c r="O30" s="13">
        <f t="shared" si="11"/>
        <v>17121.502820251655</v>
      </c>
      <c r="P30" s="15">
        <f t="shared" si="2"/>
        <v>0.13654913923628456</v>
      </c>
      <c r="Q30" s="7">
        <f t="shared" si="12"/>
        <v>125387.11643304184</v>
      </c>
      <c r="R30" s="7">
        <f t="shared" si="13"/>
        <v>108265.61361279018</v>
      </c>
      <c r="S30" s="13">
        <f>IF('BANCO DE DADOS'!$AD$32="Sim",R30,Q30)</f>
        <v>108265.61361279018</v>
      </c>
      <c r="T30" s="9">
        <f t="shared" si="14"/>
        <v>26</v>
      </c>
      <c r="U30" s="17">
        <f t="shared" ca="1" si="15"/>
        <v>46082</v>
      </c>
      <c r="V30" s="109">
        <f t="shared" si="3"/>
        <v>6232430.2379763611</v>
      </c>
      <c r="W30" s="53">
        <v>26</v>
      </c>
      <c r="X30" s="110">
        <f t="shared" ca="1" si="16"/>
        <v>54789</v>
      </c>
      <c r="Y30" s="5">
        <f t="shared" si="17"/>
        <v>312</v>
      </c>
      <c r="Z30" s="5"/>
      <c r="AA30" s="51"/>
      <c r="AB30" s="73"/>
      <c r="AC30" s="71" t="s">
        <v>64</v>
      </c>
      <c r="AD30" s="46">
        <f>INPUTS!F16</f>
        <v>0.1</v>
      </c>
      <c r="AE30" s="47" t="str">
        <f>'BANCO DE DADOS'!AL13</f>
        <v>Anual</v>
      </c>
      <c r="AF30" s="48">
        <f>(1+AD30)^(1/12)-1</f>
        <v>7.9741404289037643E-3</v>
      </c>
      <c r="AG30" s="49" t="b">
        <f>IF(AE30="anual",TRUE,FALSE)</f>
        <v>1</v>
      </c>
      <c r="AJ30" s="200">
        <v>0.05</v>
      </c>
      <c r="AK30" s="198">
        <f t="shared" si="21"/>
        <v>5.0000000000000044E-3</v>
      </c>
    </row>
    <row r="31" spans="2:42">
      <c r="B31" s="17">
        <f t="shared" ca="1" si="4"/>
        <v>46082</v>
      </c>
      <c r="C31" s="9">
        <f t="shared" si="18"/>
        <v>27</v>
      </c>
      <c r="D31" s="9"/>
      <c r="E31" s="13">
        <f t="shared" si="5"/>
        <v>2765.9190161861079</v>
      </c>
      <c r="F31" s="14">
        <f t="shared" si="19"/>
        <v>114165.86513213704</v>
      </c>
      <c r="G31" s="15">
        <f t="shared" si="6"/>
        <v>1.0298026731787131</v>
      </c>
      <c r="H31" s="13">
        <f t="shared" si="7"/>
        <v>806.74448253669709</v>
      </c>
      <c r="I31" s="13">
        <f t="shared" si="8"/>
        <v>14793.914799627597</v>
      </c>
      <c r="J31" s="15">
        <f t="shared" si="0"/>
        <v>-2.9802673178713102E-2</v>
      </c>
      <c r="K31" s="13">
        <f t="shared" si="9"/>
        <v>-3303.9805152143526</v>
      </c>
      <c r="L31" s="13">
        <f t="shared" si="20"/>
        <v>-40543.393906790559</v>
      </c>
      <c r="M31" s="15">
        <f t="shared" si="10"/>
        <v>-2.980267317871314E-2</v>
      </c>
      <c r="N31" s="13">
        <f t="shared" si="1"/>
        <v>1028.3433948564168</v>
      </c>
      <c r="O31" s="13">
        <f t="shared" si="11"/>
        <v>18097.895314841953</v>
      </c>
      <c r="P31" s="15">
        <f t="shared" si="2"/>
        <v>0.14033751704925315</v>
      </c>
      <c r="Q31" s="7">
        <f t="shared" si="12"/>
        <v>128959.77993176464</v>
      </c>
      <c r="R31" s="7">
        <f t="shared" si="13"/>
        <v>110861.88461692269</v>
      </c>
      <c r="S31" s="13">
        <f>IF('BANCO DE DADOS'!$AD$32="Sim",R31,Q31)</f>
        <v>110861.88461692269</v>
      </c>
      <c r="T31" s="9">
        <f t="shared" si="14"/>
        <v>27</v>
      </c>
      <c r="U31" s="17">
        <f t="shared" ca="1" si="15"/>
        <v>46113</v>
      </c>
      <c r="V31" s="109">
        <f t="shared" si="3"/>
        <v>7209044.3661843715</v>
      </c>
      <c r="W31" s="53">
        <v>27</v>
      </c>
      <c r="X31" s="110">
        <f t="shared" ca="1" si="16"/>
        <v>55154</v>
      </c>
      <c r="Y31" s="5">
        <f t="shared" si="17"/>
        <v>324</v>
      </c>
      <c r="Z31" s="5"/>
      <c r="AA31" s="77"/>
      <c r="AB31" s="78"/>
      <c r="AC31" s="79" t="s">
        <v>111</v>
      </c>
      <c r="AD31" s="94" t="str">
        <f>'BANCO DE DADOS'!AL2</f>
        <v>Este mês</v>
      </c>
      <c r="AE31" s="95">
        <f>IF(AD31=AF31,0,1)</f>
        <v>0</v>
      </c>
      <c r="AF31" s="139" t="s">
        <v>112</v>
      </c>
      <c r="AG31" s="82"/>
      <c r="AJ31" s="200">
        <v>5.5E-2</v>
      </c>
      <c r="AK31" s="198">
        <f t="shared" si="21"/>
        <v>4.9999999999999975E-3</v>
      </c>
    </row>
    <row r="32" spans="2:42">
      <c r="B32" s="17">
        <f t="shared" ca="1" si="4"/>
        <v>46113</v>
      </c>
      <c r="C32" s="9">
        <f t="shared" si="18"/>
        <v>28</v>
      </c>
      <c r="D32" s="9"/>
      <c r="E32" s="13">
        <f t="shared" si="5"/>
        <v>2799.3333974515635</v>
      </c>
      <c r="F32" s="14">
        <f t="shared" si="19"/>
        <v>116965.19852958861</v>
      </c>
      <c r="G32" s="15">
        <f t="shared" si="6"/>
        <v>1.0306434179840467</v>
      </c>
      <c r="H32" s="13">
        <f t="shared" si="7"/>
        <v>829.73110706038983</v>
      </c>
      <c r="I32" s="13">
        <f t="shared" si="8"/>
        <v>15623.645906687987</v>
      </c>
      <c r="J32" s="15">
        <f t="shared" si="0"/>
        <v>-3.0643417984046684E-2</v>
      </c>
      <c r="K32" s="13">
        <f t="shared" si="9"/>
        <v>-3477.6464930421498</v>
      </c>
      <c r="L32" s="13">
        <f t="shared" si="20"/>
        <v>-44021.040399832709</v>
      </c>
      <c r="M32" s="15">
        <f t="shared" si="10"/>
        <v>-3.0643417984046756E-2</v>
      </c>
      <c r="N32" s="13">
        <f t="shared" si="1"/>
        <v>1057.2820648409452</v>
      </c>
      <c r="O32" s="13">
        <f t="shared" si="11"/>
        <v>19101.292399730126</v>
      </c>
      <c r="P32" s="15">
        <f t="shared" si="2"/>
        <v>0.14406409891376934</v>
      </c>
      <c r="Q32" s="7">
        <f t="shared" si="12"/>
        <v>132588.84443627659</v>
      </c>
      <c r="R32" s="7">
        <f t="shared" si="13"/>
        <v>113487.55203654646</v>
      </c>
      <c r="S32" s="13">
        <f>IF('BANCO DE DADOS'!$AD$32="Sim",R32,Q32)</f>
        <v>113487.55203654646</v>
      </c>
      <c r="T32" s="9">
        <f t="shared" si="14"/>
        <v>28</v>
      </c>
      <c r="U32" s="17">
        <f t="shared" ca="1" si="15"/>
        <v>46143</v>
      </c>
      <c r="V32" s="109">
        <f t="shared" si="3"/>
        <v>8336841.1853315001</v>
      </c>
      <c r="W32" s="53">
        <v>28</v>
      </c>
      <c r="X32" s="110">
        <f t="shared" ca="1" si="16"/>
        <v>55519</v>
      </c>
      <c r="Y32" s="5">
        <f t="shared" si="17"/>
        <v>336</v>
      </c>
      <c r="Z32" s="5"/>
      <c r="AA32" s="83"/>
      <c r="AB32" s="84"/>
      <c r="AC32" s="85" t="s">
        <v>113</v>
      </c>
      <c r="AD32" s="96" t="str">
        <f>'BANCO DE DADOS'!AM2</f>
        <v>Sim</v>
      </c>
      <c r="AE32" s="97" t="b">
        <f>IF(AD32="sim",TRUE,FALSE)</f>
        <v>1</v>
      </c>
      <c r="AF32" s="98"/>
      <c r="AG32" s="99"/>
      <c r="AJ32" s="200">
        <v>0.06</v>
      </c>
      <c r="AK32" s="198">
        <f t="shared" si="21"/>
        <v>4.9999999999999975E-3</v>
      </c>
    </row>
    <row r="33" spans="2:37">
      <c r="B33" s="17">
        <f t="shared" ca="1" si="4"/>
        <v>46143</v>
      </c>
      <c r="C33" s="9">
        <f t="shared" si="18"/>
        <v>29</v>
      </c>
      <c r="D33" s="9"/>
      <c r="E33" s="13">
        <f t="shared" si="5"/>
        <v>2833.1514495652323</v>
      </c>
      <c r="F33" s="14">
        <f t="shared" si="19"/>
        <v>119798.34997915385</v>
      </c>
      <c r="G33" s="15">
        <f t="shared" si="6"/>
        <v>1.0314730701545773</v>
      </c>
      <c r="H33" s="13">
        <f t="shared" si="7"/>
        <v>853.08061735356432</v>
      </c>
      <c r="I33" s="13">
        <f t="shared" si="8"/>
        <v>16476.726524041551</v>
      </c>
      <c r="J33" s="15">
        <f t="shared" si="0"/>
        <v>-3.1473070154577343E-2</v>
      </c>
      <c r="K33" s="13">
        <f t="shared" si="9"/>
        <v>-3655.3759689833387</v>
      </c>
      <c r="L33" s="13">
        <f t="shared" si="20"/>
        <v>-47676.416368816048</v>
      </c>
      <c r="M33" s="15">
        <f t="shared" si="10"/>
        <v>-3.1473070154577253E-2</v>
      </c>
      <c r="N33" s="13">
        <f t="shared" si="1"/>
        <v>1086.6765969960836</v>
      </c>
      <c r="O33" s="13">
        <f t="shared" si="11"/>
        <v>20132.102493024853</v>
      </c>
      <c r="P33" s="15">
        <f t="shared" si="2"/>
        <v>0.14773136078593799</v>
      </c>
      <c r="Q33" s="7">
        <f t="shared" si="12"/>
        <v>136275.07650319536</v>
      </c>
      <c r="R33" s="7">
        <f t="shared" si="13"/>
        <v>116142.97401017051</v>
      </c>
      <c r="S33" s="13">
        <f>IF('BANCO DE DADOS'!$AD$32="Sim",R33,Q33)</f>
        <v>116142.97401017051</v>
      </c>
      <c r="T33" s="9">
        <f t="shared" si="14"/>
        <v>29</v>
      </c>
      <c r="U33" s="17">
        <f t="shared" ca="1" si="15"/>
        <v>46174</v>
      </c>
      <c r="V33" s="109">
        <f t="shared" si="3"/>
        <v>9639257.5124939121</v>
      </c>
      <c r="W33" s="53">
        <v>29</v>
      </c>
      <c r="X33" s="110">
        <f t="shared" ca="1" si="16"/>
        <v>55885</v>
      </c>
      <c r="Y33" s="5">
        <f t="shared" si="17"/>
        <v>348</v>
      </c>
      <c r="Z33" s="5"/>
      <c r="AA33" s="83"/>
      <c r="AB33" s="84"/>
      <c r="AC33" s="85" t="s">
        <v>114</v>
      </c>
      <c r="AD33" s="96" t="str">
        <f>'BANCO DE DADOS'!AP19</f>
        <v>Sim</v>
      </c>
      <c r="AE33" s="97" t="b">
        <f>IF(AD33="sim",TRUE,FALSE)</f>
        <v>1</v>
      </c>
      <c r="AF33" s="100"/>
      <c r="AG33" s="99"/>
      <c r="AJ33" s="200">
        <v>6.5000000000000002E-2</v>
      </c>
      <c r="AK33" s="198">
        <f t="shared" si="21"/>
        <v>5.0000000000000044E-3</v>
      </c>
    </row>
    <row r="34" spans="2:37">
      <c r="B34" s="17">
        <f t="shared" ca="1" si="4"/>
        <v>46174</v>
      </c>
      <c r="C34" s="9">
        <f t="shared" si="18"/>
        <v>30</v>
      </c>
      <c r="D34" s="9"/>
      <c r="E34" s="13">
        <f t="shared" si="5"/>
        <v>2867.3780491744596</v>
      </c>
      <c r="F34" s="14">
        <f t="shared" si="19"/>
        <v>122665.7280283283</v>
      </c>
      <c r="G34" s="15">
        <f t="shared" si="6"/>
        <v>1.0322920394543083</v>
      </c>
      <c r="H34" s="13">
        <f t="shared" si="7"/>
        <v>876.79794546457993</v>
      </c>
      <c r="I34" s="13">
        <f t="shared" si="8"/>
        <v>17353.52446950613</v>
      </c>
      <c r="J34" s="15">
        <f>1-G34</f>
        <v>-3.2292039454308252E-2</v>
      </c>
      <c r="K34" s="13">
        <f t="shared" si="9"/>
        <v>-3837.2150300375943</v>
      </c>
      <c r="L34" s="13">
        <f t="shared" si="20"/>
        <v>-51513.631398853642</v>
      </c>
      <c r="M34" s="15">
        <f t="shared" si="10"/>
        <v>-3.2292039454308336E-2</v>
      </c>
      <c r="N34" s="13">
        <f t="shared" si="1"/>
        <v>1116.5331821678658</v>
      </c>
      <c r="O34" s="13">
        <f t="shared" si="11"/>
        <v>21190.739499543706</v>
      </c>
      <c r="P34" s="15">
        <f t="shared" si="2"/>
        <v>0.15134161282478958</v>
      </c>
      <c r="Q34" s="7">
        <f t="shared" si="12"/>
        <v>140019.25249783442</v>
      </c>
      <c r="R34" s="7">
        <f t="shared" si="13"/>
        <v>118828.51299829071</v>
      </c>
      <c r="S34" s="13">
        <f>IF('BANCO DE DADOS'!$AD$32="Sim",R34,Q34)</f>
        <v>118828.51299829071</v>
      </c>
      <c r="T34" s="9">
        <f t="shared" si="14"/>
        <v>30</v>
      </c>
      <c r="U34" s="17">
        <f t="shared" ca="1" si="15"/>
        <v>46204</v>
      </c>
      <c r="V34" s="109">
        <f t="shared" si="3"/>
        <v>11143362.807758577</v>
      </c>
      <c r="W34" s="53">
        <v>30</v>
      </c>
      <c r="X34" s="110">
        <f t="shared" ca="1" si="16"/>
        <v>56250</v>
      </c>
      <c r="Y34" s="5">
        <f t="shared" si="17"/>
        <v>360</v>
      </c>
      <c r="Z34" s="5"/>
      <c r="AA34" s="83"/>
      <c r="AB34" s="84"/>
      <c r="AC34" s="85" t="s">
        <v>115</v>
      </c>
      <c r="AD34" s="96" t="str">
        <f>'BANCO DE DADOS'!AP24</f>
        <v>Sim</v>
      </c>
      <c r="AE34" s="97" t="b">
        <f>IF(AD34="sim",TRUE,FALSE)</f>
        <v>1</v>
      </c>
      <c r="AF34" s="100"/>
      <c r="AG34" s="99"/>
      <c r="AJ34" s="200">
        <v>7.0000000000000007E-2</v>
      </c>
      <c r="AK34" s="198">
        <f t="shared" si="21"/>
        <v>5.0000000000000044E-3</v>
      </c>
    </row>
    <row r="35" spans="2:37">
      <c r="B35" s="17">
        <f t="shared" ca="1" si="4"/>
        <v>46204</v>
      </c>
      <c r="C35" s="9">
        <f t="shared" si="18"/>
        <v>31</v>
      </c>
      <c r="D35" s="9"/>
      <c r="E35" s="13">
        <f t="shared" si="5"/>
        <v>2902.0181318401578</v>
      </c>
      <c r="F35" s="14">
        <f t="shared" si="19"/>
        <v>125567.74616016846</v>
      </c>
      <c r="G35" s="15">
        <f t="shared" si="6"/>
        <v>1.0331007091096234</v>
      </c>
      <c r="H35" s="13">
        <f t="shared" si="7"/>
        <v>900.88808655123967</v>
      </c>
      <c r="I35" s="13">
        <f t="shared" si="8"/>
        <v>18254.41255605737</v>
      </c>
      <c r="J35" s="15">
        <f t="shared" si="0"/>
        <v>-3.3100709109623372E-2</v>
      </c>
      <c r="K35" s="13">
        <f t="shared" si="9"/>
        <v>-4023.2103245587059</v>
      </c>
      <c r="L35" s="13">
        <f t="shared" si="20"/>
        <v>-55536.841723412348</v>
      </c>
      <c r="M35" s="15">
        <f t="shared" si="10"/>
        <v>-3.3100709109623316E-2</v>
      </c>
      <c r="N35" s="13">
        <f t="shared" si="1"/>
        <v>1146.8580903912703</v>
      </c>
      <c r="O35" s="13">
        <f t="shared" si="11"/>
        <v>22277.622880616065</v>
      </c>
      <c r="P35" s="15">
        <f t="shared" si="2"/>
        <v>0.15489701364149205</v>
      </c>
      <c r="Q35" s="7">
        <f t="shared" si="12"/>
        <v>143822.15871622582</v>
      </c>
      <c r="R35" s="7">
        <f t="shared" si="13"/>
        <v>121544.53583560976</v>
      </c>
      <c r="S35" s="13">
        <f>IF('BANCO DE DADOS'!$AD$32="Sim",R35,Q35)</f>
        <v>121544.53583560976</v>
      </c>
      <c r="T35" s="9">
        <f t="shared" si="14"/>
        <v>31</v>
      </c>
      <c r="U35" s="17">
        <f t="shared" ca="1" si="15"/>
        <v>46235</v>
      </c>
      <c r="V35" s="109">
        <f t="shared" ref="V35:V54" si="22">INDEX($S$5:$S$997,Y35,0)</f>
        <v>12880422.235046934</v>
      </c>
      <c r="W35" s="53">
        <v>31</v>
      </c>
      <c r="X35" s="110">
        <f t="shared" ca="1" si="16"/>
        <v>56615</v>
      </c>
      <c r="Y35" s="5">
        <f t="shared" si="17"/>
        <v>372</v>
      </c>
      <c r="AA35" s="83"/>
      <c r="AB35" s="84"/>
      <c r="AC35" s="85" t="s">
        <v>116</v>
      </c>
      <c r="AD35" s="90">
        <f>INPUTS!F19</f>
        <v>0.05</v>
      </c>
      <c r="AE35" s="101" t="s">
        <v>76</v>
      </c>
      <c r="AF35" s="91">
        <f>(1+AD35)^(1/12)-1</f>
        <v>4.0741237836483535E-3</v>
      </c>
      <c r="AG35" s="89" t="b">
        <f>IF(AE35="anual",TRUE,FALSE)</f>
        <v>1</v>
      </c>
      <c r="AJ35" s="200">
        <v>7.4999999999999997E-2</v>
      </c>
      <c r="AK35" s="198">
        <f t="shared" si="21"/>
        <v>4.9999999999999906E-3</v>
      </c>
    </row>
    <row r="36" spans="2:37">
      <c r="B36" s="17">
        <f t="shared" ca="1" si="4"/>
        <v>46235</v>
      </c>
      <c r="C36" s="9">
        <f t="shared" si="18"/>
        <v>32</v>
      </c>
      <c r="D36" s="9"/>
      <c r="E36" s="13">
        <f t="shared" si="5"/>
        <v>2937.0766927485251</v>
      </c>
      <c r="F36" s="14">
        <f t="shared" si="19"/>
        <v>128504.82285291699</v>
      </c>
      <c r="G36" s="15">
        <f t="shared" si="6"/>
        <v>1.0338994379479443</v>
      </c>
      <c r="H36" s="13">
        <f t="shared" si="7"/>
        <v>925.35609966588925</v>
      </c>
      <c r="I36" s="13">
        <f t="shared" si="8"/>
        <v>19179.768655723259</v>
      </c>
      <c r="J36" s="15">
        <f t="shared" si="0"/>
        <v>-3.3899437947944255E-2</v>
      </c>
      <c r="K36" s="13">
        <f t="shared" si="9"/>
        <v>-4213.4090690291778</v>
      </c>
      <c r="L36" s="13">
        <f t="shared" si="20"/>
        <v>-59750.250792441526</v>
      </c>
      <c r="M36" s="15">
        <f t="shared" si="10"/>
        <v>-3.3899437947944332E-2</v>
      </c>
      <c r="N36" s="13">
        <f t="shared" si="1"/>
        <v>1177.6576718751858</v>
      </c>
      <c r="O36" s="13">
        <f t="shared" si="11"/>
        <v>23393.17772475243</v>
      </c>
      <c r="P36" s="15">
        <f t="shared" si="2"/>
        <v>0.15839958309654681</v>
      </c>
      <c r="Q36" s="7">
        <f t="shared" si="12"/>
        <v>147684.59150864024</v>
      </c>
      <c r="R36" s="7">
        <f t="shared" si="13"/>
        <v>124291.41378388781</v>
      </c>
      <c r="S36" s="13">
        <f>IF('BANCO DE DADOS'!$AD$32="Sim",R36,Q36)</f>
        <v>124291.41378388781</v>
      </c>
      <c r="T36" s="9">
        <f t="shared" si="14"/>
        <v>32</v>
      </c>
      <c r="U36" s="17">
        <f t="shared" ca="1" si="15"/>
        <v>46266</v>
      </c>
      <c r="V36" s="109">
        <f t="shared" si="22"/>
        <v>14886546.99734525</v>
      </c>
      <c r="W36" s="53">
        <v>32</v>
      </c>
      <c r="X36" s="110">
        <f t="shared" ca="1" si="16"/>
        <v>56980</v>
      </c>
      <c r="Y36" s="5">
        <f t="shared" si="17"/>
        <v>384</v>
      </c>
      <c r="AA36" s="51"/>
      <c r="AB36" s="73"/>
      <c r="AC36" s="71" t="s">
        <v>117</v>
      </c>
      <c r="AD36" s="43" t="str">
        <f>'BANCO DE DADOS'!AP29</f>
        <v>Sim</v>
      </c>
      <c r="AE36" s="44">
        <f>INPUTS!F22</f>
        <v>0</v>
      </c>
      <c r="AF36" s="45" t="b">
        <f>IF(AD36="sim",TRUE,FALSE)</f>
        <v>1</v>
      </c>
      <c r="AG36" s="50"/>
      <c r="AJ36" s="200">
        <v>0.08</v>
      </c>
      <c r="AK36" s="198">
        <f t="shared" si="21"/>
        <v>5.0000000000000044E-3</v>
      </c>
    </row>
    <row r="37" spans="2:37">
      <c r="B37" s="17">
        <f t="shared" ca="1" si="4"/>
        <v>46266</v>
      </c>
      <c r="C37" s="9">
        <f t="shared" si="18"/>
        <v>33</v>
      </c>
      <c r="D37" s="9"/>
      <c r="E37" s="13">
        <f t="shared" si="5"/>
        <v>2972.5587874313646</v>
      </c>
      <c r="F37" s="14">
        <f t="shared" si="19"/>
        <v>131477.38164034835</v>
      </c>
      <c r="G37" s="15">
        <f t="shared" si="6"/>
        <v>1.0346885623336874</v>
      </c>
      <c r="H37" s="13">
        <f t="shared" si="7"/>
        <v>950.20710855014818</v>
      </c>
      <c r="I37" s="13">
        <f t="shared" si="8"/>
        <v>20129.975764273408</v>
      </c>
      <c r="J37" s="15">
        <f t="shared" si="0"/>
        <v>-3.4688562333687445E-2</v>
      </c>
      <c r="K37" s="13">
        <f t="shared" si="9"/>
        <v>-4407.8590549166547</v>
      </c>
      <c r="L37" s="13">
        <f t="shared" si="20"/>
        <v>-64158.109847358181</v>
      </c>
      <c r="M37" s="15">
        <f t="shared" si="10"/>
        <v>-3.4688562333687466E-2</v>
      </c>
      <c r="N37" s="13">
        <f t="shared" si="1"/>
        <v>1208.9383579994569</v>
      </c>
      <c r="O37" s="13">
        <f t="shared" si="11"/>
        <v>24537.834819190059</v>
      </c>
      <c r="P37" s="15">
        <f t="shared" si="2"/>
        <v>0.16185121381478562</v>
      </c>
      <c r="Q37" s="7">
        <f t="shared" si="12"/>
        <v>151607.35740462175</v>
      </c>
      <c r="R37" s="7">
        <f t="shared" si="13"/>
        <v>127069.5225854317</v>
      </c>
      <c r="S37" s="13">
        <f>IF('BANCO DE DADOS'!$AD$32="Sim",R37,Q37)</f>
        <v>127069.5225854317</v>
      </c>
      <c r="T37" s="9">
        <f t="shared" si="14"/>
        <v>33</v>
      </c>
      <c r="U37" s="17">
        <f t="shared" ca="1" si="15"/>
        <v>46296</v>
      </c>
      <c r="V37" s="109">
        <f t="shared" si="22"/>
        <v>17203445.473874971</v>
      </c>
      <c r="W37" s="53">
        <v>33</v>
      </c>
      <c r="X37" s="110">
        <f t="shared" ca="1" si="16"/>
        <v>57346</v>
      </c>
      <c r="Y37" s="5">
        <f t="shared" si="17"/>
        <v>396</v>
      </c>
      <c r="AJ37" s="200">
        <v>8.5000000000000006E-2</v>
      </c>
      <c r="AK37" s="198">
        <f t="shared" si="21"/>
        <v>5.0000000000000044E-3</v>
      </c>
    </row>
    <row r="38" spans="2:37">
      <c r="B38" s="17">
        <f t="shared" ca="1" si="4"/>
        <v>46296</v>
      </c>
      <c r="C38" s="9">
        <f t="shared" si="18"/>
        <v>34</v>
      </c>
      <c r="D38" s="9"/>
      <c r="E38" s="13">
        <f t="shared" si="5"/>
        <v>3008.4695324951049</v>
      </c>
      <c r="F38" s="14">
        <f t="shared" si="19"/>
        <v>134485.85117284345</v>
      </c>
      <c r="G38" s="15">
        <f t="shared" si="6"/>
        <v>1.0354683979235715</v>
      </c>
      <c r="H38" s="13">
        <f t="shared" si="7"/>
        <v>975.44630243938786</v>
      </c>
      <c r="I38" s="13">
        <f t="shared" si="8"/>
        <v>21105.422066712796</v>
      </c>
      <c r="J38" s="15">
        <f t="shared" si="0"/>
        <v>-3.5468397923571482E-2</v>
      </c>
      <c r="K38" s="13">
        <f t="shared" si="9"/>
        <v>-4606.6086556131631</v>
      </c>
      <c r="L38" s="13">
        <f t="shared" si="20"/>
        <v>-68764.718502971344</v>
      </c>
      <c r="M38" s="15">
        <f t="shared" si="10"/>
        <v>-3.5468397923571447E-2</v>
      </c>
      <c r="N38" s="13">
        <f t="shared" si="1"/>
        <v>1240.7066623241578</v>
      </c>
      <c r="O38" s="13">
        <f t="shared" si="11"/>
        <v>25712.030722325944</v>
      </c>
      <c r="P38" s="15">
        <f t="shared" si="2"/>
        <v>0.16525368156566464</v>
      </c>
      <c r="Q38" s="7">
        <f t="shared" ref="Q38:Q69" si="23">Q37+E38+H38</f>
        <v>155591.27323955623</v>
      </c>
      <c r="R38" s="7">
        <f t="shared" si="13"/>
        <v>129879.24251723029</v>
      </c>
      <c r="S38" s="13">
        <f>IF('BANCO DE DADOS'!$AD$32="Sim",R38,Q38)</f>
        <v>129879.24251723029</v>
      </c>
      <c r="T38" s="9">
        <f t="shared" si="14"/>
        <v>34</v>
      </c>
      <c r="U38" s="17">
        <f t="shared" ca="1" si="15"/>
        <v>46327</v>
      </c>
      <c r="V38" s="109">
        <f t="shared" si="22"/>
        <v>19879290.783504225</v>
      </c>
      <c r="W38" s="53">
        <v>34</v>
      </c>
      <c r="X38" s="110">
        <f t="shared" ca="1" si="16"/>
        <v>57711</v>
      </c>
      <c r="Y38" s="5">
        <f t="shared" si="17"/>
        <v>408</v>
      </c>
      <c r="AA38" s="40" t="s">
        <v>118</v>
      </c>
      <c r="AB38" s="2"/>
      <c r="AJ38" s="200">
        <v>0.09</v>
      </c>
      <c r="AK38" s="198">
        <f t="shared" si="21"/>
        <v>4.9999999999999906E-3</v>
      </c>
    </row>
    <row r="39" spans="2:37">
      <c r="B39" s="17">
        <f t="shared" ca="1" si="4"/>
        <v>46327</v>
      </c>
      <c r="C39" s="9">
        <f t="shared" si="18"/>
        <v>35</v>
      </c>
      <c r="D39" s="9"/>
      <c r="E39" s="13">
        <f t="shared" si="5"/>
        <v>3044.8141063586277</v>
      </c>
      <c r="F39" s="14">
        <f t="shared" si="19"/>
        <v>137530.66527920208</v>
      </c>
      <c r="G39" s="15">
        <f t="shared" si="6"/>
        <v>1.0362392412606367</v>
      </c>
      <c r="H39" s="13">
        <f t="shared" si="7"/>
        <v>1001.0789368770758</v>
      </c>
      <c r="I39" s="13">
        <f t="shared" si="8"/>
        <v>22106.50100358987</v>
      </c>
      <c r="J39" s="15">
        <f t="shared" si="0"/>
        <v>-3.6239241260636712E-2</v>
      </c>
      <c r="K39" s="13">
        <f t="shared" si="9"/>
        <v>-4809.7068334582436</v>
      </c>
      <c r="L39" s="13">
        <f t="shared" si="20"/>
        <v>-73574.425336429587</v>
      </c>
      <c r="M39" s="15">
        <f t="shared" si="10"/>
        <v>-3.6239241260636663E-2</v>
      </c>
      <c r="N39" s="13">
        <f t="shared" si="1"/>
        <v>1272.969181611244</v>
      </c>
      <c r="O39" s="13">
        <f t="shared" si="11"/>
        <v>26916.207837048103</v>
      </c>
      <c r="P39" s="15">
        <f t="shared" si="2"/>
        <v>0.16860865463727248</v>
      </c>
      <c r="Q39" s="7">
        <f t="shared" si="23"/>
        <v>159637.16628279194</v>
      </c>
      <c r="R39" s="7">
        <f t="shared" si="13"/>
        <v>132720.95844574383</v>
      </c>
      <c r="S39" s="13">
        <f>IF('BANCO DE DADOS'!$AD$32="Sim",R39,Q39)</f>
        <v>132720.95844574383</v>
      </c>
      <c r="T39" s="9">
        <f t="shared" si="14"/>
        <v>35</v>
      </c>
      <c r="U39" s="17">
        <f t="shared" ca="1" si="15"/>
        <v>46357</v>
      </c>
      <c r="V39" s="109">
        <f t="shared" si="22"/>
        <v>22969722.820468228</v>
      </c>
      <c r="W39" s="53">
        <v>35</v>
      </c>
      <c r="X39" s="110">
        <f t="shared" ca="1" si="16"/>
        <v>58076</v>
      </c>
      <c r="Y39" s="5">
        <f t="shared" si="17"/>
        <v>420</v>
      </c>
      <c r="AA39" s="58" t="s">
        <v>82</v>
      </c>
      <c r="AB39" s="41" t="s">
        <v>95</v>
      </c>
      <c r="AC39" s="41" t="s">
        <v>56</v>
      </c>
      <c r="AD39" s="41" t="s">
        <v>96</v>
      </c>
      <c r="AE39" s="41" t="s">
        <v>97</v>
      </c>
      <c r="AF39" s="42" t="s">
        <v>98</v>
      </c>
      <c r="AJ39" s="200">
        <v>9.5000000000000001E-2</v>
      </c>
      <c r="AK39" s="198">
        <f t="shared" si="21"/>
        <v>5.0000000000000044E-3</v>
      </c>
    </row>
    <row r="40" spans="2:37">
      <c r="B40" s="17">
        <f t="shared" ca="1" si="4"/>
        <v>46357</v>
      </c>
      <c r="C40" s="9">
        <f t="shared" si="18"/>
        <v>36</v>
      </c>
      <c r="D40" s="9">
        <v>3</v>
      </c>
      <c r="E40" s="13">
        <f t="shared" si="5"/>
        <v>3081.5977500000067</v>
      </c>
      <c r="F40" s="14">
        <f t="shared" si="19"/>
        <v>140612.26302920209</v>
      </c>
      <c r="G40" s="15">
        <f t="shared" si="6"/>
        <v>1.0370013712239954</v>
      </c>
      <c r="H40" s="13">
        <f t="shared" si="7"/>
        <v>1027.1103345391077</v>
      </c>
      <c r="I40" s="13">
        <f t="shared" si="8"/>
        <v>23133.61133812898</v>
      </c>
      <c r="J40" s="15">
        <f t="shared" si="0"/>
        <v>-3.7001371223995383E-2</v>
      </c>
      <c r="K40" s="13">
        <f t="shared" si="9"/>
        <v>-5017.2031468469067</v>
      </c>
      <c r="L40" s="13">
        <f t="shared" si="20"/>
        <v>-78591.628483276494</v>
      </c>
      <c r="M40" s="15">
        <f t="shared" si="10"/>
        <v>-3.7001371223995376E-2</v>
      </c>
      <c r="N40" s="13">
        <f t="shared" si="1"/>
        <v>1305.7325968587313</v>
      </c>
      <c r="O40" s="13">
        <f t="shared" si="11"/>
        <v>28150.814484975883</v>
      </c>
      <c r="P40" s="15">
        <f t="shared" si="2"/>
        <v>0.17191770231612169</v>
      </c>
      <c r="Q40" s="7">
        <f t="shared" si="23"/>
        <v>163745.87436733107</v>
      </c>
      <c r="R40" s="7">
        <f t="shared" si="13"/>
        <v>135595.05988235518</v>
      </c>
      <c r="S40" s="13">
        <f>IF('BANCO DE DADOS'!$AD$32="Sim",R40,Q40)</f>
        <v>135595.05988235518</v>
      </c>
      <c r="T40" s="9">
        <f t="shared" si="14"/>
        <v>36</v>
      </c>
      <c r="U40" s="17">
        <f t="shared" ca="1" si="15"/>
        <v>46388</v>
      </c>
      <c r="V40" s="109">
        <f t="shared" si="22"/>
        <v>26539005.605606742</v>
      </c>
      <c r="W40" s="53">
        <v>36</v>
      </c>
      <c r="X40" s="110">
        <f t="shared" ca="1" si="16"/>
        <v>58441</v>
      </c>
      <c r="Y40" s="5">
        <f t="shared" si="17"/>
        <v>432</v>
      </c>
      <c r="AA40" s="59">
        <v>5</v>
      </c>
      <c r="AB40" s="54">
        <f>AA40*12</f>
        <v>60</v>
      </c>
      <c r="AC40" s="55">
        <f ca="1">INDEX($U$5:$U$997,AB40,0)</f>
        <v>47119</v>
      </c>
      <c r="AD40" s="62">
        <f ca="1">INDEX($S$5:$S$997,MATCH(AC40,$U$5:$U$997,0),0)</f>
        <v>215389.17579482516</v>
      </c>
      <c r="AE40" s="65">
        <f t="shared" ref="AE40:AE49" si="24">INDEX($G$5:$G$997,AB40,0)</f>
        <v>1.0531902725802313</v>
      </c>
      <c r="AF40" s="66">
        <f t="shared" ref="AF40:AF49" si="25">INDEX($J$5:$J$997,AB40,0)</f>
        <v>-5.3190272580231346E-2</v>
      </c>
      <c r="AJ40" s="200">
        <v>0.1</v>
      </c>
      <c r="AK40" s="198">
        <f t="shared" si="21"/>
        <v>5.0000000000000044E-3</v>
      </c>
    </row>
    <row r="41" spans="2:37">
      <c r="B41" s="17">
        <f t="shared" ca="1" si="4"/>
        <v>46388</v>
      </c>
      <c r="C41" s="9">
        <f t="shared" si="18"/>
        <v>37</v>
      </c>
      <c r="D41" s="9"/>
      <c r="E41" s="13">
        <f t="shared" si="5"/>
        <v>3118.8257677122729</v>
      </c>
      <c r="F41" s="14">
        <f t="shared" si="19"/>
        <v>143731.08879691435</v>
      </c>
      <c r="G41" s="15">
        <f t="shared" si="6"/>
        <v>1.0377550503493123</v>
      </c>
      <c r="H41" s="13">
        <f t="shared" si="7"/>
        <v>1053.545886068247</v>
      </c>
      <c r="I41" s="13">
        <f t="shared" si="8"/>
        <v>24187.157224197228</v>
      </c>
      <c r="J41" s="15">
        <f t="shared" si="0"/>
        <v>-3.7755050349312258E-2</v>
      </c>
      <c r="K41" s="13">
        <f t="shared" si="9"/>
        <v>-5229.1477574234596</v>
      </c>
      <c r="L41" s="13">
        <f t="shared" si="20"/>
        <v>-83820.776240699954</v>
      </c>
      <c r="M41" s="15">
        <f t="shared" si="10"/>
        <v>-3.7755050349312279E-2</v>
      </c>
      <c r="N41" s="13">
        <f t="shared" si="1"/>
        <v>1339.0036743475546</v>
      </c>
      <c r="O41" s="13">
        <f t="shared" si="11"/>
        <v>29416.304981620691</v>
      </c>
      <c r="P41" s="15">
        <f t="shared" si="2"/>
        <v>0.17518230257075407</v>
      </c>
      <c r="Q41" s="7">
        <f t="shared" si="23"/>
        <v>167918.24602111158</v>
      </c>
      <c r="R41" s="7">
        <f t="shared" si="13"/>
        <v>138501.94103949089</v>
      </c>
      <c r="S41" s="13">
        <f>IF('BANCO DE DADOS'!$AD$32="Sim",R41,Q41)</f>
        <v>138501.94103949089</v>
      </c>
      <c r="T41" s="9">
        <f t="shared" si="14"/>
        <v>37</v>
      </c>
      <c r="U41" s="17">
        <f t="shared" ca="1" si="15"/>
        <v>46419</v>
      </c>
      <c r="V41" s="109">
        <f t="shared" si="22"/>
        <v>30661364.027024161</v>
      </c>
      <c r="W41" s="53">
        <v>37</v>
      </c>
      <c r="X41" s="110">
        <f t="shared" ca="1" si="16"/>
        <v>58807</v>
      </c>
      <c r="Y41" s="5">
        <f t="shared" si="17"/>
        <v>444</v>
      </c>
      <c r="AA41" s="60">
        <v>10</v>
      </c>
      <c r="AB41" s="56">
        <f>AA41*12</f>
        <v>120</v>
      </c>
      <c r="AC41" s="57">
        <f t="shared" ref="AC41:AC49" ca="1" si="26">INDEX($U$5:$U$997,AB41,0)</f>
        <v>48945</v>
      </c>
      <c r="AD41" s="63">
        <f t="shared" ref="AD41:AD49" ca="1" si="27">INDEX($S$5:$S$997,MATCH(AC41,$U$5:$U$997,0),0)</f>
        <v>545462.66191827995</v>
      </c>
      <c r="AE41" s="67">
        <f t="shared" si="24"/>
        <v>1.0822848361373856</v>
      </c>
      <c r="AF41" s="68">
        <f t="shared" si="25"/>
        <v>-8.2284836137385575E-2</v>
      </c>
      <c r="AJ41" s="200">
        <v>0.105</v>
      </c>
      <c r="AK41" s="198">
        <f t="shared" si="21"/>
        <v>4.9999999999999906E-3</v>
      </c>
    </row>
    <row r="42" spans="2:37">
      <c r="B42" s="17">
        <f t="shared" ca="1" si="4"/>
        <v>46419</v>
      </c>
      <c r="C42" s="9">
        <f t="shared" si="18"/>
        <v>38</v>
      </c>
      <c r="D42" s="9"/>
      <c r="E42" s="13">
        <f t="shared" si="5"/>
        <v>3156.5035278683035</v>
      </c>
      <c r="F42" s="14">
        <f t="shared" si="19"/>
        <v>146887.59232478266</v>
      </c>
      <c r="G42" s="15">
        <f t="shared" si="6"/>
        <v>1.038500526033258</v>
      </c>
      <c r="H42" s="13">
        <f t="shared" si="7"/>
        <v>1080.3910509187956</v>
      </c>
      <c r="I42" s="13">
        <f t="shared" si="8"/>
        <v>25267.548275116023</v>
      </c>
      <c r="J42" s="15">
        <f t="shared" si="0"/>
        <v>-3.8500526033258042E-2</v>
      </c>
      <c r="K42" s="13">
        <f t="shared" si="9"/>
        <v>-5445.5914373622509</v>
      </c>
      <c r="L42" s="13">
        <f t="shared" si="20"/>
        <v>-89266.367678062205</v>
      </c>
      <c r="M42" s="15">
        <f t="shared" si="10"/>
        <v>-3.8500526033258146E-2</v>
      </c>
      <c r="N42" s="13">
        <f t="shared" si="1"/>
        <v>1372.7892667012638</v>
      </c>
      <c r="O42" s="13">
        <f t="shared" si="11"/>
        <v>30713.139712478267</v>
      </c>
      <c r="P42" s="15">
        <f t="shared" si="2"/>
        <v>0.17840384902509465</v>
      </c>
      <c r="Q42" s="7">
        <f t="shared" si="23"/>
        <v>172155.14059989867</v>
      </c>
      <c r="R42" s="7">
        <f t="shared" si="13"/>
        <v>141442.00088742041</v>
      </c>
      <c r="S42" s="13">
        <f>IF('BANCO DE DADOS'!$AD$32="Sim",R42,Q42)</f>
        <v>141442.00088742041</v>
      </c>
      <c r="T42" s="9">
        <f t="shared" si="14"/>
        <v>38</v>
      </c>
      <c r="U42" s="17">
        <f t="shared" ca="1" si="15"/>
        <v>46447</v>
      </c>
      <c r="V42" s="109">
        <f t="shared" si="22"/>
        <v>35422527.775533155</v>
      </c>
      <c r="W42" s="53">
        <v>38</v>
      </c>
      <c r="X42" s="110">
        <f t="shared" ca="1" si="16"/>
        <v>59172</v>
      </c>
      <c r="Y42" s="5">
        <f t="shared" si="17"/>
        <v>456</v>
      </c>
      <c r="AA42" s="60">
        <v>15</v>
      </c>
      <c r="AB42" s="56">
        <f t="shared" ref="AB42:AB49" si="28">AA42*12</f>
        <v>180</v>
      </c>
      <c r="AC42" s="57">
        <f t="shared" ca="1" si="26"/>
        <v>50771</v>
      </c>
      <c r="AD42" s="63">
        <f t="shared" ca="1" si="27"/>
        <v>1214910.6019759814</v>
      </c>
      <c r="AE42" s="67">
        <f t="shared" si="24"/>
        <v>1.1009102934356432</v>
      </c>
      <c r="AF42" s="68">
        <f t="shared" si="25"/>
        <v>-0.10091029343564317</v>
      </c>
      <c r="AJ42" s="200">
        <v>0.11</v>
      </c>
      <c r="AK42" s="198">
        <f t="shared" si="21"/>
        <v>5.0000000000000044E-3</v>
      </c>
    </row>
    <row r="43" spans="2:37">
      <c r="B43" s="17">
        <f t="shared" ca="1" si="4"/>
        <v>46447</v>
      </c>
      <c r="C43" s="9">
        <f t="shared" si="18"/>
        <v>39</v>
      </c>
      <c r="D43" s="9"/>
      <c r="E43" s="13">
        <f t="shared" si="5"/>
        <v>3194.6364636949575</v>
      </c>
      <c r="F43" s="14">
        <f t="shared" si="19"/>
        <v>150082.2287884776</v>
      </c>
      <c r="G43" s="15">
        <f t="shared" si="6"/>
        <v>1.0392380316336516</v>
      </c>
      <c r="H43" s="13">
        <f t="shared" si="7"/>
        <v>1107.651358211622</v>
      </c>
      <c r="I43" s="13">
        <f t="shared" si="8"/>
        <v>26375.199633327644</v>
      </c>
      <c r="J43" s="15">
        <f t="shared" si="0"/>
        <v>-3.9238031633651582E-2</v>
      </c>
      <c r="K43" s="13">
        <f t="shared" si="9"/>
        <v>-5666.5855767364264</v>
      </c>
      <c r="L43" s="13">
        <f t="shared" si="20"/>
        <v>-94932.953254798631</v>
      </c>
      <c r="M43" s="15">
        <f t="shared" si="10"/>
        <v>-3.9238031633651485E-2</v>
      </c>
      <c r="N43" s="13">
        <f t="shared" si="1"/>
        <v>1407.0963139587093</v>
      </c>
      <c r="O43" s="13">
        <f t="shared" si="11"/>
        <v>32041.785210064059</v>
      </c>
      <c r="P43" s="15">
        <f t="shared" si="2"/>
        <v>0.18158365729705139</v>
      </c>
      <c r="Q43" s="7">
        <f t="shared" si="23"/>
        <v>176457.42842180523</v>
      </c>
      <c r="R43" s="7">
        <f t="shared" si="13"/>
        <v>144415.64321174118</v>
      </c>
      <c r="S43" s="13">
        <f>IF('BANCO DE DADOS'!$AD$32="Sim",R43,Q43)</f>
        <v>144415.64321174118</v>
      </c>
      <c r="T43" s="9">
        <f t="shared" si="14"/>
        <v>39</v>
      </c>
      <c r="U43" s="17">
        <f t="shared" ca="1" si="15"/>
        <v>46478</v>
      </c>
      <c r="V43" s="109">
        <f t="shared" si="22"/>
        <v>40921514.590073392</v>
      </c>
      <c r="W43" s="53">
        <v>39</v>
      </c>
      <c r="X43" s="110">
        <f t="shared" ca="1" si="16"/>
        <v>59537</v>
      </c>
      <c r="Y43" s="5">
        <f t="shared" si="17"/>
        <v>468</v>
      </c>
      <c r="AA43" s="60">
        <v>20</v>
      </c>
      <c r="AB43" s="56">
        <f t="shared" si="28"/>
        <v>240</v>
      </c>
      <c r="AC43" s="57">
        <f t="shared" ca="1" si="26"/>
        <v>52597</v>
      </c>
      <c r="AD43" s="63">
        <f t="shared" ca="1" si="27"/>
        <v>2582720.1071220236</v>
      </c>
      <c r="AE43" s="67">
        <f t="shared" si="24"/>
        <v>1.1124982356991651</v>
      </c>
      <c r="AF43" s="68">
        <f t="shared" si="25"/>
        <v>-0.11249823569916506</v>
      </c>
      <c r="AJ43" s="200">
        <v>0.115</v>
      </c>
      <c r="AK43" s="198">
        <f t="shared" si="21"/>
        <v>5.0000000000000044E-3</v>
      </c>
    </row>
    <row r="44" spans="2:37">
      <c r="B44" s="17">
        <f t="shared" ca="1" si="4"/>
        <v>46478</v>
      </c>
      <c r="C44" s="9">
        <f t="shared" si="18"/>
        <v>40</v>
      </c>
      <c r="D44" s="9"/>
      <c r="E44" s="13">
        <f t="shared" si="5"/>
        <v>3233.2300740565588</v>
      </c>
      <c r="F44" s="14">
        <f t="shared" si="19"/>
        <v>153315.45886253417</v>
      </c>
      <c r="G44" s="15">
        <f t="shared" si="6"/>
        <v>1.0399677874756694</v>
      </c>
      <c r="H44" s="13">
        <f t="shared" si="7"/>
        <v>1135.33240759967</v>
      </c>
      <c r="I44" s="13">
        <f t="shared" si="8"/>
        <v>27510.532040927315</v>
      </c>
      <c r="J44" s="15">
        <f t="shared" si="0"/>
        <v>-3.9967787475669425E-2</v>
      </c>
      <c r="K44" s="13">
        <f t="shared" si="9"/>
        <v>-5892.1821909756691</v>
      </c>
      <c r="L44" s="13">
        <f t="shared" si="20"/>
        <v>-100825.1354457743</v>
      </c>
      <c r="M44" s="15">
        <f t="shared" si="10"/>
        <v>-3.996778747566946E-2</v>
      </c>
      <c r="N44" s="13">
        <f t="shared" si="1"/>
        <v>1441.9318446598763</v>
      </c>
      <c r="O44" s="13">
        <f t="shared" si="11"/>
        <v>33402.714231902966</v>
      </c>
      <c r="P44" s="15">
        <f t="shared" si="2"/>
        <v>0.18472297076881969</v>
      </c>
      <c r="Q44" s="7">
        <f t="shared" si="23"/>
        <v>180825.99090346147</v>
      </c>
      <c r="R44" s="7">
        <f t="shared" si="13"/>
        <v>147423.2766715585</v>
      </c>
      <c r="S44" s="13">
        <f>IF('BANCO DE DADOS'!$AD$32="Sim",R44,Q44)</f>
        <v>147423.2766715585</v>
      </c>
      <c r="T44" s="9">
        <f t="shared" si="14"/>
        <v>40</v>
      </c>
      <c r="U44" s="17">
        <f t="shared" ca="1" si="15"/>
        <v>46508</v>
      </c>
      <c r="V44" s="109">
        <f t="shared" si="22"/>
        <v>47272689.906152241</v>
      </c>
      <c r="W44" s="53">
        <v>40</v>
      </c>
      <c r="X44" s="110">
        <f t="shared" ca="1" si="16"/>
        <v>59902</v>
      </c>
      <c r="Y44" s="5">
        <f t="shared" si="17"/>
        <v>480</v>
      </c>
      <c r="AA44" s="60">
        <v>25</v>
      </c>
      <c r="AB44" s="56">
        <f t="shared" si="28"/>
        <v>300</v>
      </c>
      <c r="AC44" s="57">
        <f t="shared" ca="1" si="26"/>
        <v>54424</v>
      </c>
      <c r="AD44" s="63">
        <f t="shared" ca="1" si="27"/>
        <v>5386707.1280748993</v>
      </c>
      <c r="AE44" s="67">
        <f t="shared" si="24"/>
        <v>1.1194184720306837</v>
      </c>
      <c r="AF44" s="68">
        <f t="shared" si="25"/>
        <v>-0.11941847203068368</v>
      </c>
      <c r="AJ44" s="200">
        <v>0.12</v>
      </c>
      <c r="AK44" s="198">
        <f t="shared" si="21"/>
        <v>4.9999999999999906E-3</v>
      </c>
    </row>
    <row r="45" spans="2:37">
      <c r="B45" s="17">
        <f t="shared" ca="1" si="4"/>
        <v>46508</v>
      </c>
      <c r="C45" s="9">
        <f t="shared" si="18"/>
        <v>41</v>
      </c>
      <c r="D45" s="9"/>
      <c r="E45" s="13">
        <f t="shared" si="5"/>
        <v>3272.2899242478461</v>
      </c>
      <c r="F45" s="14">
        <f t="shared" si="19"/>
        <v>156587.74878678203</v>
      </c>
      <c r="G45" s="15">
        <f t="shared" si="6"/>
        <v>1.040690001773346</v>
      </c>
      <c r="H45" s="13">
        <f t="shared" si="7"/>
        <v>1163.4398701440775</v>
      </c>
      <c r="I45" s="13">
        <f t="shared" si="8"/>
        <v>28673.971911071392</v>
      </c>
      <c r="J45" s="15">
        <f t="shared" si="0"/>
        <v>-4.069000177334603E-2</v>
      </c>
      <c r="K45" s="13">
        <f t="shared" si="9"/>
        <v>-6122.4339284140733</v>
      </c>
      <c r="L45" s="13">
        <f t="shared" si="20"/>
        <v>-106947.56937418837</v>
      </c>
      <c r="M45" s="15">
        <f t="shared" si="10"/>
        <v>-4.0690001773346113E-2</v>
      </c>
      <c r="N45" s="13">
        <f t="shared" si="1"/>
        <v>1477.30297694503</v>
      </c>
      <c r="O45" s="13">
        <f t="shared" si="11"/>
        <v>34796.405839485436</v>
      </c>
      <c r="P45" s="15">
        <f t="shared" si="2"/>
        <v>0.18782296584751854</v>
      </c>
      <c r="Q45" s="7">
        <f t="shared" si="23"/>
        <v>185261.72069785339</v>
      </c>
      <c r="R45" s="7">
        <f t="shared" si="13"/>
        <v>150465.31485836796</v>
      </c>
      <c r="S45" s="13">
        <f>IF('BANCO DE DADOS'!$AD$32="Sim",R45,Q45)</f>
        <v>150465.31485836796</v>
      </c>
      <c r="T45" s="9">
        <f t="shared" si="14"/>
        <v>41</v>
      </c>
      <c r="U45" s="17">
        <f t="shared" ca="1" si="15"/>
        <v>46539</v>
      </c>
      <c r="V45" s="109">
        <f t="shared" si="22"/>
        <v>54608145.749775708</v>
      </c>
      <c r="W45" s="53">
        <v>41</v>
      </c>
      <c r="X45" s="110">
        <f t="shared" ca="1" si="16"/>
        <v>60268</v>
      </c>
      <c r="Y45" s="5">
        <f t="shared" si="17"/>
        <v>492</v>
      </c>
      <c r="AA45" s="60">
        <v>30</v>
      </c>
      <c r="AB45" s="56">
        <f>AA45*12</f>
        <v>360</v>
      </c>
      <c r="AC45" s="57">
        <f t="shared" ca="1" si="26"/>
        <v>56250</v>
      </c>
      <c r="AD45" s="63">
        <f t="shared" ca="1" si="27"/>
        <v>11143362.807758577</v>
      </c>
      <c r="AE45" s="67">
        <f t="shared" si="24"/>
        <v>1.1234023173936529</v>
      </c>
      <c r="AF45" s="68">
        <f t="shared" si="25"/>
        <v>-0.12340231739365293</v>
      </c>
      <c r="AJ45" s="200">
        <v>0.125</v>
      </c>
      <c r="AK45" s="198">
        <f t="shared" si="21"/>
        <v>5.0000000000000044E-3</v>
      </c>
    </row>
    <row r="46" spans="2:37">
      <c r="B46" s="17">
        <f t="shared" ca="1" si="4"/>
        <v>46539</v>
      </c>
      <c r="C46" s="9">
        <f t="shared" si="18"/>
        <v>42</v>
      </c>
      <c r="D46" s="9"/>
      <c r="E46" s="13">
        <f t="shared" si="5"/>
        <v>3311.821646796504</v>
      </c>
      <c r="F46" s="14">
        <f t="shared" si="19"/>
        <v>159899.57043357854</v>
      </c>
      <c r="G46" s="15">
        <f t="shared" si="6"/>
        <v>1.0414048714745556</v>
      </c>
      <c r="H46" s="13">
        <f t="shared" si="7"/>
        <v>1191.9794892010345</v>
      </c>
      <c r="I46" s="13">
        <f t="shared" si="8"/>
        <v>29865.951400272428</v>
      </c>
      <c r="J46" s="15">
        <f t="shared" si="0"/>
        <v>-4.1404871474555627E-2</v>
      </c>
      <c r="K46" s="13">
        <f t="shared" si="9"/>
        <v>-6357.3940779292025</v>
      </c>
      <c r="L46" s="13">
        <f t="shared" si="20"/>
        <v>-113304.96345211758</v>
      </c>
      <c r="M46" s="15">
        <f t="shared" si="10"/>
        <v>-4.1404871474555544E-2</v>
      </c>
      <c r="N46" s="13">
        <f t="shared" si="1"/>
        <v>1513.2169196673308</v>
      </c>
      <c r="O46" s="13">
        <f t="shared" si="11"/>
        <v>36223.345478201605</v>
      </c>
      <c r="P46" s="15">
        <f t="shared" si="2"/>
        <v>0.19088475676797034</v>
      </c>
      <c r="Q46" s="7">
        <f t="shared" si="23"/>
        <v>189765.52183385094</v>
      </c>
      <c r="R46" s="7">
        <f t="shared" si="13"/>
        <v>153542.17635564934</v>
      </c>
      <c r="S46" s="13">
        <f>IF('BANCO DE DADOS'!$AD$32="Sim",R46,Q46)</f>
        <v>153542.17635564934</v>
      </c>
      <c r="T46" s="9">
        <f t="shared" si="14"/>
        <v>42</v>
      </c>
      <c r="U46" s="17">
        <f t="shared" ca="1" si="15"/>
        <v>46569</v>
      </c>
      <c r="V46" s="109">
        <f t="shared" si="22"/>
        <v>63080448.359921366</v>
      </c>
      <c r="W46" s="53">
        <v>42</v>
      </c>
      <c r="X46" s="110">
        <f t="shared" ca="1" si="16"/>
        <v>60633</v>
      </c>
      <c r="Y46" s="5">
        <f t="shared" si="17"/>
        <v>504</v>
      </c>
      <c r="AA46" s="60">
        <v>35</v>
      </c>
      <c r="AB46" s="56">
        <f t="shared" si="28"/>
        <v>420</v>
      </c>
      <c r="AC46" s="57">
        <f t="shared" ca="1" si="26"/>
        <v>58076</v>
      </c>
      <c r="AD46" s="63">
        <f t="shared" ca="1" si="27"/>
        <v>22969722.820468228</v>
      </c>
      <c r="AE46" s="67">
        <f t="shared" si="24"/>
        <v>1.1256278395885793</v>
      </c>
      <c r="AF46" s="68">
        <f t="shared" si="25"/>
        <v>-0.12562783958857926</v>
      </c>
      <c r="AJ46" s="200">
        <v>0.13</v>
      </c>
      <c r="AK46" s="198">
        <f t="shared" si="21"/>
        <v>5.0000000000000044E-3</v>
      </c>
    </row>
    <row r="47" spans="2:37">
      <c r="B47" s="17">
        <f t="shared" ca="1" si="4"/>
        <v>46569</v>
      </c>
      <c r="C47" s="9">
        <f t="shared" si="18"/>
        <v>43</v>
      </c>
      <c r="D47" s="9"/>
      <c r="E47" s="13">
        <f t="shared" si="5"/>
        <v>3351.830942275385</v>
      </c>
      <c r="F47" s="14">
        <f t="shared" si="19"/>
        <v>163251.40137585392</v>
      </c>
      <c r="G47" s="15">
        <f t="shared" si="6"/>
        <v>1.0421125830367834</v>
      </c>
      <c r="H47" s="13">
        <f t="shared" si="7"/>
        <v>1220.9570813195103</v>
      </c>
      <c r="I47" s="13">
        <f t="shared" si="8"/>
        <v>31086.908481591938</v>
      </c>
      <c r="J47" s="15">
        <f t="shared" si="0"/>
        <v>-4.2112583036783446E-2</v>
      </c>
      <c r="K47" s="13">
        <f t="shared" si="9"/>
        <v>-6597.1165766734048</v>
      </c>
      <c r="L47" s="13">
        <f t="shared" si="20"/>
        <v>-119902.08002879098</v>
      </c>
      <c r="M47" s="15">
        <f t="shared" si="10"/>
        <v>-4.2112583036783398E-2</v>
      </c>
      <c r="N47" s="13">
        <f t="shared" si="1"/>
        <v>1549.6809735190857</v>
      </c>
      <c r="O47" s="13">
        <f t="shared" si="11"/>
        <v>37684.02505826531</v>
      </c>
      <c r="P47" s="15">
        <f t="shared" si="2"/>
        <v>0.19390939998350251</v>
      </c>
      <c r="Q47" s="7">
        <f t="shared" si="23"/>
        <v>194338.30985744583</v>
      </c>
      <c r="R47" s="7">
        <f t="shared" si="13"/>
        <v>156654.28479918052</v>
      </c>
      <c r="S47" s="13">
        <f>IF('BANCO DE DADOS'!$AD$32="Sim",R47,Q47)</f>
        <v>156654.28479918052</v>
      </c>
      <c r="T47" s="9">
        <f t="shared" si="14"/>
        <v>43</v>
      </c>
      <c r="U47" s="17">
        <f t="shared" ca="1" si="15"/>
        <v>46600</v>
      </c>
      <c r="V47" s="109">
        <f t="shared" si="22"/>
        <v>72865811.692477271</v>
      </c>
      <c r="W47" s="53">
        <v>43</v>
      </c>
      <c r="X47" s="110">
        <f t="shared" ca="1" si="16"/>
        <v>60998</v>
      </c>
      <c r="Y47" s="5">
        <f t="shared" si="17"/>
        <v>516</v>
      </c>
      <c r="AA47" s="60">
        <v>40</v>
      </c>
      <c r="AB47" s="56">
        <f t="shared" si="28"/>
        <v>480</v>
      </c>
      <c r="AC47" s="57">
        <f t="shared" ca="1" si="26"/>
        <v>59902</v>
      </c>
      <c r="AD47" s="63">
        <f t="shared" ca="1" si="27"/>
        <v>47272689.906152241</v>
      </c>
      <c r="AE47" s="67">
        <f t="shared" si="24"/>
        <v>1.126841712502654</v>
      </c>
      <c r="AF47" s="68">
        <f t="shared" si="25"/>
        <v>-0.12684171250265397</v>
      </c>
      <c r="AJ47" s="200">
        <v>0.13500000000000001</v>
      </c>
      <c r="AK47" s="198">
        <f t="shared" si="21"/>
        <v>5.0000000000000044E-3</v>
      </c>
    </row>
    <row r="48" spans="2:37">
      <c r="B48" s="17">
        <f t="shared" ca="1" si="4"/>
        <v>46600</v>
      </c>
      <c r="C48" s="9">
        <f t="shared" si="18"/>
        <v>44</v>
      </c>
      <c r="D48" s="9"/>
      <c r="E48" s="13">
        <f t="shared" si="5"/>
        <v>3392.3235801245492</v>
      </c>
      <c r="F48" s="14">
        <f t="shared" si="19"/>
        <v>166643.72495597848</v>
      </c>
      <c r="G48" s="15">
        <f t="shared" si="6"/>
        <v>1.0428133131402051</v>
      </c>
      <c r="H48" s="13">
        <f t="shared" si="7"/>
        <v>1250.378537149983</v>
      </c>
      <c r="I48" s="13">
        <f t="shared" si="8"/>
        <v>32337.287018741921</v>
      </c>
      <c r="J48" s="15">
        <f t="shared" si="0"/>
        <v>-4.2813313140205089E-2</v>
      </c>
      <c r="K48" s="13">
        <f t="shared" si="9"/>
        <v>-6841.6560178986401</v>
      </c>
      <c r="L48" s="13">
        <f t="shared" si="20"/>
        <v>-126743.73604668962</v>
      </c>
      <c r="M48" s="15">
        <f t="shared" si="10"/>
        <v>-4.2813313140205006E-2</v>
      </c>
      <c r="N48" s="13">
        <f t="shared" si="1"/>
        <v>1586.7025321718017</v>
      </c>
      <c r="O48" s="13">
        <f t="shared" si="11"/>
        <v>39178.943036640529</v>
      </c>
      <c r="P48" s="15">
        <f t="shared" si="2"/>
        <v>0.19689789818547127</v>
      </c>
      <c r="Q48" s="7">
        <f t="shared" si="23"/>
        <v>198981.01197472037</v>
      </c>
      <c r="R48" s="7">
        <f t="shared" si="13"/>
        <v>159802.06893807984</v>
      </c>
      <c r="S48" s="13">
        <f>IF('BANCO DE DADOS'!$AD$32="Sim",R48,Q48)</f>
        <v>159802.06893807984</v>
      </c>
      <c r="T48" s="9">
        <f t="shared" si="14"/>
        <v>44</v>
      </c>
      <c r="U48" s="17">
        <f t="shared" ca="1" si="15"/>
        <v>46631</v>
      </c>
      <c r="V48" s="109">
        <f t="shared" si="22"/>
        <v>84167762.817274436</v>
      </c>
      <c r="W48" s="53">
        <v>44</v>
      </c>
      <c r="X48" s="110">
        <f t="shared" ca="1" si="16"/>
        <v>61363</v>
      </c>
      <c r="Y48" s="5">
        <f t="shared" si="17"/>
        <v>528</v>
      </c>
      <c r="AA48" s="60">
        <v>45</v>
      </c>
      <c r="AB48" s="56">
        <f t="shared" si="28"/>
        <v>540</v>
      </c>
      <c r="AC48" s="57">
        <f t="shared" ca="1" si="26"/>
        <v>61729</v>
      </c>
      <c r="AD48" s="63">
        <f t="shared" ca="1" si="27"/>
        <v>97221375.451643169</v>
      </c>
      <c r="AE48" s="67">
        <f t="shared" si="24"/>
        <v>1.127491401115015</v>
      </c>
      <c r="AF48" s="68">
        <f t="shared" si="25"/>
        <v>-0.127491401115015</v>
      </c>
      <c r="AJ48" s="200">
        <v>0.14000000000000001</v>
      </c>
      <c r="AK48" s="198">
        <f t="shared" si="21"/>
        <v>5.0000000000000044E-3</v>
      </c>
    </row>
    <row r="49" spans="2:37">
      <c r="B49" s="17">
        <f t="shared" ca="1" si="4"/>
        <v>46631</v>
      </c>
      <c r="C49" s="9">
        <f t="shared" si="18"/>
        <v>45</v>
      </c>
      <c r="D49" s="9"/>
      <c r="E49" s="13">
        <f t="shared" si="5"/>
        <v>3433.3053994832289</v>
      </c>
      <c r="F49" s="14">
        <f t="shared" si="19"/>
        <v>170077.0303554617</v>
      </c>
      <c r="G49" s="15">
        <f t="shared" si="6"/>
        <v>1.0435072293438941</v>
      </c>
      <c r="H49" s="13">
        <f t="shared" si="7"/>
        <v>1280.249822364304</v>
      </c>
      <c r="I49" s="13">
        <f t="shared" si="8"/>
        <v>33617.536841106223</v>
      </c>
      <c r="J49" s="15">
        <f t="shared" si="0"/>
        <v>-4.350722934389406E-2</v>
      </c>
      <c r="K49" s="13">
        <f t="shared" si="9"/>
        <v>-7091.0676588757196</v>
      </c>
      <c r="L49" s="13">
        <f t="shared" si="20"/>
        <v>-133834.80370556534</v>
      </c>
      <c r="M49" s="15">
        <f t="shared" si="10"/>
        <v>-4.3507229343894005E-2</v>
      </c>
      <c r="N49" s="13">
        <f t="shared" si="1"/>
        <v>1624.2890834302066</v>
      </c>
      <c r="O49" s="13">
        <f t="shared" si="11"/>
        <v>40708.604499981913</v>
      </c>
      <c r="P49" s="15">
        <f t="shared" si="2"/>
        <v>0.19985120398767231</v>
      </c>
      <c r="Q49" s="7">
        <f t="shared" si="23"/>
        <v>203694.56719656789</v>
      </c>
      <c r="R49" s="7">
        <f t="shared" si="13"/>
        <v>162985.96269658598</v>
      </c>
      <c r="S49" s="13">
        <f>IF('BANCO DE DADOS'!$AD$32="Sim",R49,Q49)</f>
        <v>162985.96269658598</v>
      </c>
      <c r="T49" s="9">
        <f t="shared" si="14"/>
        <v>45</v>
      </c>
      <c r="U49" s="17">
        <f t="shared" ca="1" si="15"/>
        <v>46661</v>
      </c>
      <c r="V49" s="109">
        <f t="shared" si="22"/>
        <v>97221375.451643169</v>
      </c>
      <c r="W49" s="53">
        <v>45</v>
      </c>
      <c r="X49" s="110">
        <f t="shared" ca="1" si="16"/>
        <v>61729</v>
      </c>
      <c r="Y49" s="5">
        <f t="shared" si="17"/>
        <v>540</v>
      </c>
      <c r="AA49" s="61">
        <v>50</v>
      </c>
      <c r="AB49" s="19">
        <f t="shared" si="28"/>
        <v>600</v>
      </c>
      <c r="AC49" s="23">
        <f t="shared" ca="1" si="26"/>
        <v>63555</v>
      </c>
      <c r="AD49" s="64">
        <f t="shared" ca="1" si="27"/>
        <v>199884372.96389383</v>
      </c>
      <c r="AE49" s="69">
        <f t="shared" si="24"/>
        <v>1.1278339543318929</v>
      </c>
      <c r="AF49" s="70">
        <f t="shared" si="25"/>
        <v>-0.12783395433189293</v>
      </c>
      <c r="AJ49" s="200">
        <v>0.14499999999999999</v>
      </c>
      <c r="AK49" s="198">
        <f t="shared" si="21"/>
        <v>4.9999999999999767E-3</v>
      </c>
    </row>
    <row r="50" spans="2:37">
      <c r="B50" s="17">
        <f t="shared" ca="1" si="4"/>
        <v>46661</v>
      </c>
      <c r="C50" s="9">
        <f t="shared" si="18"/>
        <v>46</v>
      </c>
      <c r="D50" s="9"/>
      <c r="E50" s="13">
        <f t="shared" si="5"/>
        <v>3474.7823100318492</v>
      </c>
      <c r="F50" s="14">
        <f t="shared" si="19"/>
        <v>173551.81266549355</v>
      </c>
      <c r="G50" s="15">
        <f t="shared" si="6"/>
        <v>1.0441944906903777</v>
      </c>
      <c r="H50" s="13">
        <f t="shared" si="7"/>
        <v>1310.5769785868349</v>
      </c>
      <c r="I50" s="13">
        <f t="shared" si="8"/>
        <v>34928.113819693055</v>
      </c>
      <c r="J50" s="15">
        <f t="shared" si="0"/>
        <v>-4.419449069037773E-2</v>
      </c>
      <c r="K50" s="13">
        <f t="shared" si="9"/>
        <v>-7345.4074289093551</v>
      </c>
      <c r="L50" s="13">
        <f t="shared" si="20"/>
        <v>-141180.2111344747</v>
      </c>
      <c r="M50" s="15">
        <f t="shared" si="10"/>
        <v>-4.4194490690377647E-2</v>
      </c>
      <c r="N50" s="13">
        <f t="shared" si="1"/>
        <v>1662.448210400411</v>
      </c>
      <c r="O50" s="13">
        <f t="shared" si="11"/>
        <v>42273.521248602396</v>
      </c>
      <c r="P50" s="15">
        <f t="shared" si="2"/>
        <v>0.20277022330783542</v>
      </c>
      <c r="Q50" s="7">
        <f t="shared" si="23"/>
        <v>208479.92648518659</v>
      </c>
      <c r="R50" s="7">
        <f t="shared" si="13"/>
        <v>166206.40523658419</v>
      </c>
      <c r="S50" s="13">
        <f>IF('BANCO DE DADOS'!$AD$32="Sim",R50,Q50)</f>
        <v>166206.40523658419</v>
      </c>
      <c r="T50" s="9">
        <f t="shared" si="14"/>
        <v>46</v>
      </c>
      <c r="U50" s="17">
        <f t="shared" ca="1" si="15"/>
        <v>46692</v>
      </c>
      <c r="V50" s="109">
        <f t="shared" si="22"/>
        <v>112298159.69165376</v>
      </c>
      <c r="W50" s="53">
        <v>46</v>
      </c>
      <c r="X50" s="110">
        <f t="shared" ca="1" si="16"/>
        <v>62094</v>
      </c>
      <c r="Y50" s="5">
        <f t="shared" si="17"/>
        <v>552</v>
      </c>
      <c r="AJ50" s="200">
        <v>0.15</v>
      </c>
      <c r="AK50" s="198">
        <f t="shared" si="21"/>
        <v>5.0000000000000044E-3</v>
      </c>
    </row>
    <row r="51" spans="2:37">
      <c r="B51" s="17">
        <f t="shared" ca="1" si="4"/>
        <v>46692</v>
      </c>
      <c r="C51" s="9">
        <f t="shared" si="18"/>
        <v>47</v>
      </c>
      <c r="D51" s="9"/>
      <c r="E51" s="13">
        <f t="shared" si="5"/>
        <v>3516.7602928442179</v>
      </c>
      <c r="F51" s="14">
        <f t="shared" si="19"/>
        <v>177068.57295833775</v>
      </c>
      <c r="G51" s="15">
        <f t="shared" si="6"/>
        <v>1.0448752482632124</v>
      </c>
      <c r="H51" s="13">
        <f t="shared" si="7"/>
        <v>1341.366124336992</v>
      </c>
      <c r="I51" s="13">
        <f t="shared" si="8"/>
        <v>36269.479944030049</v>
      </c>
      <c r="J51" s="15">
        <f t="shared" si="0"/>
        <v>-4.4875248263212431E-2</v>
      </c>
      <c r="K51" s="13">
        <f t="shared" si="9"/>
        <v>-7604.7319374498911</v>
      </c>
      <c r="L51" s="13">
        <f t="shared" si="20"/>
        <v>-148784.94307192459</v>
      </c>
      <c r="M51" s="15">
        <f t="shared" si="10"/>
        <v>-4.4875248263212347E-2</v>
      </c>
      <c r="N51" s="13">
        <f t="shared" si="1"/>
        <v>1701.187592672381</v>
      </c>
      <c r="O51" s="13">
        <f t="shared" si="11"/>
        <v>43874.211881479918</v>
      </c>
      <c r="P51" s="15">
        <f t="shared" si="2"/>
        <v>0.20565581847490916</v>
      </c>
      <c r="Q51" s="7">
        <f t="shared" si="23"/>
        <v>213338.05290236778</v>
      </c>
      <c r="R51" s="7">
        <f t="shared" si="13"/>
        <v>169463.84102088786</v>
      </c>
      <c r="S51" s="13">
        <f>IF('BANCO DE DADOS'!$AD$32="Sim",R51,Q51)</f>
        <v>169463.84102088786</v>
      </c>
      <c r="T51" s="9">
        <f t="shared" si="14"/>
        <v>47</v>
      </c>
      <c r="U51" s="17">
        <f t="shared" ca="1" si="15"/>
        <v>46722</v>
      </c>
      <c r="V51" s="109">
        <f t="shared" si="22"/>
        <v>129711709.65168405</v>
      </c>
      <c r="W51" s="53">
        <v>47</v>
      </c>
      <c r="X51" s="110">
        <f t="shared" ca="1" si="16"/>
        <v>62459</v>
      </c>
      <c r="Y51" s="5">
        <f t="shared" si="17"/>
        <v>564</v>
      </c>
      <c r="AJ51" s="200">
        <v>0.155</v>
      </c>
      <c r="AK51" s="198">
        <f t="shared" si="21"/>
        <v>5.0000000000000044E-3</v>
      </c>
    </row>
    <row r="52" spans="2:37">
      <c r="B52" s="17">
        <f t="shared" ca="1" si="4"/>
        <v>46722</v>
      </c>
      <c r="C52" s="9">
        <f t="shared" si="18"/>
        <v>48</v>
      </c>
      <c r="D52" s="9">
        <v>4</v>
      </c>
      <c r="E52" s="13">
        <f t="shared" si="5"/>
        <v>3559.2454012500111</v>
      </c>
      <c r="F52" s="14">
        <f t="shared" si="19"/>
        <v>180627.81835958778</v>
      </c>
      <c r="G52" s="15">
        <f t="shared" si="6"/>
        <v>1.0455496457017792</v>
      </c>
      <c r="H52" s="13">
        <f t="shared" si="7"/>
        <v>1372.623455983339</v>
      </c>
      <c r="I52" s="13">
        <f t="shared" si="8"/>
        <v>37642.103400013388</v>
      </c>
      <c r="J52" s="15">
        <f t="shared" si="0"/>
        <v>-4.5549645701779218E-2</v>
      </c>
      <c r="K52" s="13">
        <f t="shared" si="9"/>
        <v>-7869.0984823032341</v>
      </c>
      <c r="L52" s="13">
        <f t="shared" si="20"/>
        <v>-156654.04155422782</v>
      </c>
      <c r="M52" s="15">
        <f t="shared" si="10"/>
        <v>-4.5549645701779218E-2</v>
      </c>
      <c r="N52" s="13">
        <f t="shared" si="1"/>
        <v>1740.5150075168967</v>
      </c>
      <c r="O52" s="13">
        <f t="shared" si="11"/>
        <v>45511.201882316585</v>
      </c>
      <c r="P52" s="15">
        <f t="shared" si="2"/>
        <v>0.20850881108777722</v>
      </c>
      <c r="Q52" s="7">
        <f t="shared" si="23"/>
        <v>218269.92175960113</v>
      </c>
      <c r="R52" s="7">
        <f t="shared" si="13"/>
        <v>172758.71987728454</v>
      </c>
      <c r="S52" s="13">
        <f>IF('BANCO DE DADOS'!$AD$32="Sim",R52,Q52)</f>
        <v>172758.71987728454</v>
      </c>
      <c r="T52" s="9">
        <f t="shared" si="14"/>
        <v>48</v>
      </c>
      <c r="U52" s="17">
        <f t="shared" ca="1" si="15"/>
        <v>46753</v>
      </c>
      <c r="V52" s="109">
        <f t="shared" si="22"/>
        <v>149824226.48810405</v>
      </c>
      <c r="W52" s="53">
        <v>48</v>
      </c>
      <c r="X52" s="110">
        <f t="shared" ca="1" si="16"/>
        <v>62824</v>
      </c>
      <c r="Y52" s="5">
        <f t="shared" si="17"/>
        <v>576</v>
      </c>
      <c r="AJ52" s="200">
        <v>0.16</v>
      </c>
      <c r="AK52" s="198">
        <f t="shared" si="21"/>
        <v>5.0000000000000044E-3</v>
      </c>
    </row>
    <row r="53" spans="2:37">
      <c r="B53" s="17">
        <f t="shared" ca="1" si="4"/>
        <v>46753</v>
      </c>
      <c r="C53" s="9">
        <f t="shared" si="18"/>
        <v>49</v>
      </c>
      <c r="D53" s="9"/>
      <c r="E53" s="13">
        <f t="shared" si="5"/>
        <v>3602.2437617076785</v>
      </c>
      <c r="F53" s="14">
        <f t="shared" si="19"/>
        <v>184230.06212129546</v>
      </c>
      <c r="G53" s="15">
        <f t="shared" si="6"/>
        <v>1.0462178196770719</v>
      </c>
      <c r="H53" s="13">
        <f t="shared" si="7"/>
        <v>1404.3552487093666</v>
      </c>
      <c r="I53" s="13">
        <f t="shared" si="8"/>
        <v>39046.458648722757</v>
      </c>
      <c r="J53" s="15">
        <f t="shared" si="0"/>
        <v>-4.6217819677071947E-2</v>
      </c>
      <c r="K53" s="13">
        <f t="shared" si="9"/>
        <v>-8138.5650579398207</v>
      </c>
      <c r="L53" s="13">
        <f t="shared" si="20"/>
        <v>-164792.60661216764</v>
      </c>
      <c r="M53" s="15">
        <f t="shared" si="10"/>
        <v>-4.6217819677071982E-2</v>
      </c>
      <c r="N53" s="13">
        <f t="shared" si="1"/>
        <v>1780.438331097173</v>
      </c>
      <c r="O53" s="13">
        <f t="shared" si="11"/>
        <v>47185.023706662527</v>
      </c>
      <c r="P53" s="15">
        <f t="shared" si="2"/>
        <v>0.21132998464833919</v>
      </c>
      <c r="Q53" s="7">
        <f t="shared" si="23"/>
        <v>223276.52077001816</v>
      </c>
      <c r="R53" s="7">
        <f t="shared" si="13"/>
        <v>176091.49706335564</v>
      </c>
      <c r="S53" s="13">
        <f>IF('BANCO DE DADOS'!$AD$32="Sim",R53,Q53)</f>
        <v>176091.49706335564</v>
      </c>
      <c r="T53" s="9">
        <f t="shared" si="14"/>
        <v>49</v>
      </c>
      <c r="U53" s="17">
        <f t="shared" ca="1" si="15"/>
        <v>46784</v>
      </c>
      <c r="V53" s="109">
        <f t="shared" si="22"/>
        <v>173054052.49161631</v>
      </c>
      <c r="W53" s="53">
        <v>49</v>
      </c>
      <c r="X53" s="110">
        <f t="shared" ca="1" si="16"/>
        <v>63190</v>
      </c>
      <c r="Y53" s="5">
        <f t="shared" si="17"/>
        <v>588</v>
      </c>
      <c r="AJ53" s="200">
        <v>0.16500000000000001</v>
      </c>
      <c r="AK53" s="198">
        <f t="shared" si="21"/>
        <v>5.0000000000000044E-3</v>
      </c>
    </row>
    <row r="54" spans="2:37">
      <c r="B54" s="17">
        <f t="shared" ca="1" si="4"/>
        <v>46784</v>
      </c>
      <c r="C54" s="9">
        <f t="shared" si="18"/>
        <v>50</v>
      </c>
      <c r="D54" s="9"/>
      <c r="E54" s="13">
        <f t="shared" si="5"/>
        <v>3645.7615746878942</v>
      </c>
      <c r="F54" s="14">
        <f t="shared" si="19"/>
        <v>187875.82369598336</v>
      </c>
      <c r="G54" s="15">
        <f t="shared" si="6"/>
        <v>1.0468799003318767</v>
      </c>
      <c r="H54" s="13">
        <f t="shared" si="7"/>
        <v>1436.567857491103</v>
      </c>
      <c r="I54" s="13">
        <f t="shared" si="8"/>
        <v>40483.026506213857</v>
      </c>
      <c r="J54" s="15">
        <f t="shared" si="0"/>
        <v>-4.6879900331876723E-2</v>
      </c>
      <c r="K54" s="13">
        <f t="shared" si="9"/>
        <v>-8413.1903639040247</v>
      </c>
      <c r="L54" s="13">
        <f t="shared" si="20"/>
        <v>-173205.79697607167</v>
      </c>
      <c r="M54" s="15">
        <f t="shared" si="10"/>
        <v>-4.6879900331876771E-2</v>
      </c>
      <c r="N54" s="13">
        <f t="shared" si="1"/>
        <v>1820.9655396953192</v>
      </c>
      <c r="O54" s="13">
        <f t="shared" si="11"/>
        <v>48896.216870117845</v>
      </c>
      <c r="P54" s="15">
        <f t="shared" si="2"/>
        <v>0.21412008698950519</v>
      </c>
      <c r="Q54" s="7">
        <f t="shared" si="23"/>
        <v>228358.85020219718</v>
      </c>
      <c r="R54" s="7">
        <f t="shared" si="13"/>
        <v>179462.63333207933</v>
      </c>
      <c r="S54" s="13">
        <f>IF('BANCO DE DADOS'!$AD$32="Sim",R54,Q54)</f>
        <v>179462.63333207933</v>
      </c>
      <c r="T54" s="9">
        <f t="shared" si="14"/>
        <v>50</v>
      </c>
      <c r="U54" s="17">
        <f t="shared" ca="1" si="15"/>
        <v>46813</v>
      </c>
      <c r="V54" s="109">
        <f t="shared" si="22"/>
        <v>199884372.96389383</v>
      </c>
      <c r="W54" s="53">
        <v>50</v>
      </c>
      <c r="X54" s="110">
        <f t="shared" ca="1" si="16"/>
        <v>63555</v>
      </c>
      <c r="Y54" s="5">
        <f t="shared" si="17"/>
        <v>600</v>
      </c>
      <c r="AJ54" s="200">
        <v>0.17</v>
      </c>
      <c r="AK54" s="198">
        <f t="shared" si="21"/>
        <v>5.0000000000000044E-3</v>
      </c>
    </row>
    <row r="55" spans="2:37">
      <c r="B55" s="17">
        <f t="shared" ca="1" si="4"/>
        <v>46813</v>
      </c>
      <c r="C55" s="9">
        <f t="shared" si="18"/>
        <v>51</v>
      </c>
      <c r="D55" s="9"/>
      <c r="E55" s="13">
        <f t="shared" si="5"/>
        <v>3689.8051155676794</v>
      </c>
      <c r="F55" s="14">
        <f t="shared" si="19"/>
        <v>191565.62881155103</v>
      </c>
      <c r="G55" s="15">
        <f t="shared" si="6"/>
        <v>1.0475360116884083</v>
      </c>
      <c r="H55" s="13">
        <f t="shared" si="7"/>
        <v>1469.2677180866997</v>
      </c>
      <c r="I55" s="13">
        <f t="shared" si="8"/>
        <v>41952.29422430056</v>
      </c>
      <c r="J55" s="15">
        <f t="shared" si="0"/>
        <v>-4.7536011688408264E-2</v>
      </c>
      <c r="K55" s="13">
        <f t="shared" si="9"/>
        <v>-8693.0338133251935</v>
      </c>
      <c r="L55" s="13">
        <f t="shared" si="20"/>
        <v>-181898.83078939686</v>
      </c>
      <c r="M55" s="15">
        <f t="shared" si="10"/>
        <v>-4.7536011688408153E-2</v>
      </c>
      <c r="N55" s="13">
        <f t="shared" si="1"/>
        <v>1862.1047109538213</v>
      </c>
      <c r="O55" s="13">
        <f t="shared" si="11"/>
        <v>50645.328037625703</v>
      </c>
      <c r="P55" s="15">
        <f t="shared" si="2"/>
        <v>0.21687983251653975</v>
      </c>
      <c r="Q55" s="7">
        <f t="shared" si="23"/>
        <v>233517.92303585153</v>
      </c>
      <c r="R55" s="7">
        <f t="shared" si="13"/>
        <v>182872.59499822583</v>
      </c>
      <c r="S55" s="13">
        <f>IF('BANCO DE DADOS'!$AD$32="Sim",R55,Q55)</f>
        <v>182872.59499822583</v>
      </c>
      <c r="T55" s="9">
        <f t="shared" si="14"/>
        <v>51</v>
      </c>
      <c r="U55" s="17">
        <f t="shared" ca="1" si="15"/>
        <v>46844</v>
      </c>
      <c r="V55" s="22"/>
      <c r="W55" s="22"/>
      <c r="X55" s="22"/>
      <c r="AJ55" s="200">
        <v>0.17499999999999999</v>
      </c>
      <c r="AK55" s="198">
        <f t="shared" si="21"/>
        <v>4.9999999999999767E-3</v>
      </c>
    </row>
    <row r="56" spans="2:37">
      <c r="B56" s="17">
        <f t="shared" ca="1" si="4"/>
        <v>46844</v>
      </c>
      <c r="C56" s="9">
        <f t="shared" si="18"/>
        <v>52</v>
      </c>
      <c r="D56" s="9"/>
      <c r="E56" s="13">
        <f t="shared" si="5"/>
        <v>3734.3807355353283</v>
      </c>
      <c r="F56" s="14">
        <f t="shared" si="19"/>
        <v>195300.00954708635</v>
      </c>
      <c r="G56" s="15">
        <f t="shared" si="6"/>
        <v>1.0481862720261672</v>
      </c>
      <c r="H56" s="13">
        <f t="shared" si="7"/>
        <v>1502.4613480381324</v>
      </c>
      <c r="I56" s="13">
        <f t="shared" si="8"/>
        <v>43454.75557233869</v>
      </c>
      <c r="J56" s="15">
        <f t="shared" si="0"/>
        <v>-4.818627202616721E-2</v>
      </c>
      <c r="K56" s="13">
        <f t="shared" si="9"/>
        <v>-8978.1555415314797</v>
      </c>
      <c r="L56" s="13">
        <f t="shared" si="20"/>
        <v>-190876.98633092834</v>
      </c>
      <c r="M56" s="15">
        <f t="shared" si="10"/>
        <v>-4.818627202616721E-2</v>
      </c>
      <c r="N56" s="13">
        <f t="shared" si="1"/>
        <v>1903.864025132229</v>
      </c>
      <c r="O56" s="13">
        <f t="shared" si="11"/>
        <v>52432.911113870126</v>
      </c>
      <c r="P56" s="15">
        <f t="shared" si="2"/>
        <v>0.2196099042783218</v>
      </c>
      <c r="Q56" s="7">
        <f t="shared" si="23"/>
        <v>238754.76511942499</v>
      </c>
      <c r="R56" s="7">
        <f t="shared" si="13"/>
        <v>186321.85400555487</v>
      </c>
      <c r="S56" s="13">
        <f>IF('BANCO DE DADOS'!$AD$32="Sim",R56,Q56)</f>
        <v>186321.85400555487</v>
      </c>
      <c r="T56" s="9">
        <f t="shared" si="14"/>
        <v>52</v>
      </c>
      <c r="U56" s="17">
        <f t="shared" ca="1" si="15"/>
        <v>46874</v>
      </c>
      <c r="V56" s="22"/>
      <c r="W56" s="22"/>
      <c r="X56" s="22"/>
      <c r="AJ56" s="200">
        <v>0.18</v>
      </c>
      <c r="AK56" s="198">
        <f t="shared" si="21"/>
        <v>5.0000000000000044E-3</v>
      </c>
    </row>
    <row r="57" spans="2:37">
      <c r="B57" s="17">
        <f t="shared" ca="1" si="4"/>
        <v>46874</v>
      </c>
      <c r="C57" s="9">
        <f t="shared" si="18"/>
        <v>53</v>
      </c>
      <c r="D57" s="9"/>
      <c r="E57" s="13">
        <f t="shared" si="5"/>
        <v>3779.4948625062652</v>
      </c>
      <c r="F57" s="14">
        <f t="shared" si="19"/>
        <v>199079.5044095926</v>
      </c>
      <c r="G57" s="15">
        <f t="shared" si="6"/>
        <v>1.048830794232523</v>
      </c>
      <c r="H57" s="13">
        <f t="shared" si="7"/>
        <v>1536.155347685177</v>
      </c>
      <c r="I57" s="13">
        <f t="shared" si="8"/>
        <v>44990.910920023867</v>
      </c>
      <c r="J57" s="15">
        <f t="shared" si="0"/>
        <v>-4.8830794232523012E-2</v>
      </c>
      <c r="K57" s="13">
        <f t="shared" si="9"/>
        <v>-9268.6164147677482</v>
      </c>
      <c r="L57" s="13">
        <f t="shared" si="20"/>
        <v>-200145.60274569609</v>
      </c>
      <c r="M57" s="15">
        <f t="shared" si="10"/>
        <v>-4.8830794232522928E-2</v>
      </c>
      <c r="N57" s="13">
        <f t="shared" si="1"/>
        <v>1946.2517663792275</v>
      </c>
      <c r="O57" s="13">
        <f t="shared" si="11"/>
        <v>54259.527334791579</v>
      </c>
      <c r="P57" s="15">
        <f t="shared" si="2"/>
        <v>0.222310955883425</v>
      </c>
      <c r="Q57" s="7">
        <f t="shared" si="23"/>
        <v>244070.41532961643</v>
      </c>
      <c r="R57" s="7">
        <f t="shared" si="13"/>
        <v>189810.88799482485</v>
      </c>
      <c r="S57" s="13">
        <f>IF('BANCO DE DADOS'!$AD$32="Sim",R57,Q57)</f>
        <v>189810.88799482485</v>
      </c>
      <c r="T57" s="9">
        <f t="shared" si="14"/>
        <v>53</v>
      </c>
      <c r="U57" s="17">
        <f t="shared" ca="1" si="15"/>
        <v>46905</v>
      </c>
      <c r="V57" s="22"/>
      <c r="W57" s="22"/>
      <c r="X57" s="22"/>
      <c r="AJ57" s="200">
        <v>0.185</v>
      </c>
      <c r="AK57" s="198">
        <f t="shared" si="21"/>
        <v>5.0000000000000044E-3</v>
      </c>
    </row>
    <row r="58" spans="2:37">
      <c r="B58" s="17">
        <f t="shared" ca="1" si="4"/>
        <v>46905</v>
      </c>
      <c r="C58" s="9">
        <f t="shared" si="18"/>
        <v>54</v>
      </c>
      <c r="D58" s="9"/>
      <c r="E58" s="13">
        <f t="shared" si="5"/>
        <v>3825.1540020499651</v>
      </c>
      <c r="F58" s="14">
        <f t="shared" si="19"/>
        <v>202904.65841164257</v>
      </c>
      <c r="G58" s="15">
        <f t="shared" si="6"/>
        <v>1.0494696861282806</v>
      </c>
      <c r="H58" s="13">
        <f t="shared" si="7"/>
        <v>1570.3564011917949</v>
      </c>
      <c r="I58" s="13">
        <f t="shared" si="8"/>
        <v>46561.267321215659</v>
      </c>
      <c r="J58" s="15">
        <f t="shared" si="0"/>
        <v>-4.9469686128280621E-2</v>
      </c>
      <c r="K58" s="13">
        <f t="shared" si="9"/>
        <v>-9564.4780390188389</v>
      </c>
      <c r="L58" s="13">
        <f t="shared" si="20"/>
        <v>-209710.08078471493</v>
      </c>
      <c r="M58" s="15">
        <f t="shared" si="10"/>
        <v>-4.9469686128280524E-2</v>
      </c>
      <c r="N58" s="13">
        <f t="shared" si="1"/>
        <v>1989.2763240202885</v>
      </c>
      <c r="O58" s="13">
        <f t="shared" si="11"/>
        <v>56125.745360234461</v>
      </c>
      <c r="P58" s="15">
        <f t="shared" si="2"/>
        <v>0.22498361327445171</v>
      </c>
      <c r="Q58" s="7">
        <f t="shared" si="23"/>
        <v>249465.92573285819</v>
      </c>
      <c r="R58" s="7">
        <f t="shared" si="13"/>
        <v>193340.18037262373</v>
      </c>
      <c r="S58" s="13">
        <f>IF('BANCO DE DADOS'!$AD$32="Sim",R58,Q58)</f>
        <v>193340.18037262373</v>
      </c>
      <c r="T58" s="9">
        <f t="shared" si="14"/>
        <v>54</v>
      </c>
      <c r="U58" s="17">
        <f t="shared" ca="1" si="15"/>
        <v>46935</v>
      </c>
      <c r="V58" s="22"/>
      <c r="W58" s="22"/>
      <c r="X58" s="22"/>
      <c r="AJ58" s="200">
        <v>0.19</v>
      </c>
      <c r="AK58" s="198">
        <f t="shared" si="21"/>
        <v>5.0000000000000044E-3</v>
      </c>
    </row>
    <row r="59" spans="2:37">
      <c r="B59" s="17">
        <f t="shared" ca="1" si="4"/>
        <v>46935</v>
      </c>
      <c r="C59" s="9">
        <f t="shared" si="18"/>
        <v>55</v>
      </c>
      <c r="D59" s="9"/>
      <c r="E59" s="13">
        <f t="shared" si="5"/>
        <v>3871.3647383280731</v>
      </c>
      <c r="F59" s="14">
        <f t="shared" si="19"/>
        <v>206776.02314997063</v>
      </c>
      <c r="G59" s="15">
        <f t="shared" si="6"/>
        <v>1.050103050770288</v>
      </c>
      <c r="H59" s="13">
        <f t="shared" si="7"/>
        <v>1605.0712775850891</v>
      </c>
      <c r="I59" s="13">
        <f t="shared" si="8"/>
        <v>48166.33859880075</v>
      </c>
      <c r="J59" s="15">
        <f t="shared" si="0"/>
        <v>-5.0103050770287982E-2</v>
      </c>
      <c r="K59" s="13">
        <f t="shared" si="9"/>
        <v>-9865.8027689394075</v>
      </c>
      <c r="L59" s="13">
        <f t="shared" si="20"/>
        <v>-219575.88355365433</v>
      </c>
      <c r="M59" s="15">
        <f t="shared" si="10"/>
        <v>-5.010305077028801E-2</v>
      </c>
      <c r="N59" s="13">
        <f t="shared" si="1"/>
        <v>2032.9461938610862</v>
      </c>
      <c r="O59" s="13">
        <f t="shared" si="11"/>
        <v>58032.141367740114</v>
      </c>
      <c r="P59" s="15">
        <f t="shared" si="2"/>
        <v>0.22762847637273759</v>
      </c>
      <c r="Q59" s="7">
        <f t="shared" si="23"/>
        <v>254942.36174877133</v>
      </c>
      <c r="R59" s="7">
        <f t="shared" si="13"/>
        <v>196910.22038103122</v>
      </c>
      <c r="S59" s="13">
        <f>IF('BANCO DE DADOS'!$AD$32="Sim",R59,Q59)</f>
        <v>196910.22038103122</v>
      </c>
      <c r="T59" s="9">
        <f t="shared" si="14"/>
        <v>55</v>
      </c>
      <c r="U59" s="17">
        <f t="shared" ca="1" si="15"/>
        <v>46966</v>
      </c>
      <c r="V59" s="22"/>
      <c r="W59" s="22"/>
      <c r="X59" s="22"/>
      <c r="AJ59" s="200">
        <v>0.19500000000000001</v>
      </c>
      <c r="AK59" s="198">
        <f t="shared" si="21"/>
        <v>5.0000000000000044E-3</v>
      </c>
    </row>
    <row r="60" spans="2:37">
      <c r="B60" s="17">
        <f t="shared" ca="1" si="4"/>
        <v>46966</v>
      </c>
      <c r="C60" s="9">
        <f t="shared" si="18"/>
        <v>56</v>
      </c>
      <c r="D60" s="9"/>
      <c r="E60" s="13">
        <f t="shared" si="5"/>
        <v>3918.133735043858</v>
      </c>
      <c r="F60" s="14">
        <f t="shared" si="19"/>
        <v>210694.1568850145</v>
      </c>
      <c r="G60" s="15">
        <f t="shared" si="6"/>
        <v>1.050730986732942</v>
      </c>
      <c r="H60" s="13">
        <f t="shared" si="7"/>
        <v>1640.3068318069816</v>
      </c>
      <c r="I60" s="13">
        <f t="shared" si="8"/>
        <v>49806.645430607728</v>
      </c>
      <c r="J60" s="15">
        <f t="shared" si="0"/>
        <v>-5.0730986732941963E-2</v>
      </c>
      <c r="K60" s="13">
        <f t="shared" si="9"/>
        <v>-10172.653716891626</v>
      </c>
      <c r="L60" s="13">
        <f t="shared" si="20"/>
        <v>-229748.53727054596</v>
      </c>
      <c r="M60" s="15">
        <f t="shared" si="10"/>
        <v>-5.0730986732941984E-2</v>
      </c>
      <c r="N60" s="13">
        <f t="shared" si="1"/>
        <v>2077.2699795068702</v>
      </c>
      <c r="O60" s="13">
        <f t="shared" si="11"/>
        <v>59979.299147499318</v>
      </c>
      <c r="P60" s="15">
        <f t="shared" si="2"/>
        <v>0.23024612060437546</v>
      </c>
      <c r="Q60" s="7">
        <f t="shared" si="23"/>
        <v>260500.80231562219</v>
      </c>
      <c r="R60" s="7">
        <f t="shared" si="13"/>
        <v>200521.50316812287</v>
      </c>
      <c r="S60" s="13">
        <f>IF('BANCO DE DADOS'!$AD$32="Sim",R60,Q60)</f>
        <v>200521.50316812287</v>
      </c>
      <c r="T60" s="9">
        <f t="shared" si="14"/>
        <v>56</v>
      </c>
      <c r="U60" s="17">
        <f t="shared" ca="1" si="15"/>
        <v>46997</v>
      </c>
      <c r="V60" s="22"/>
      <c r="W60" s="22"/>
      <c r="X60" s="22"/>
      <c r="AJ60" s="200">
        <v>0.2</v>
      </c>
      <c r="AK60" s="198">
        <f t="shared" si="21"/>
        <v>5.0000000000000044E-3</v>
      </c>
    </row>
    <row r="61" spans="2:37">
      <c r="B61" s="17">
        <f t="shared" ca="1" si="4"/>
        <v>46997</v>
      </c>
      <c r="C61" s="9">
        <f t="shared" si="18"/>
        <v>57</v>
      </c>
      <c r="D61" s="9"/>
      <c r="E61" s="13">
        <f t="shared" si="5"/>
        <v>3965.4677364031331</v>
      </c>
      <c r="F61" s="14">
        <f t="shared" si="19"/>
        <v>214659.62462141764</v>
      </c>
      <c r="G61" s="15">
        <f t="shared" si="6"/>
        <v>1.0513535883702845</v>
      </c>
      <c r="H61" s="13">
        <f t="shared" si="7"/>
        <v>1676.0700057787644</v>
      </c>
      <c r="I61" s="13">
        <f t="shared" si="8"/>
        <v>51482.71543638649</v>
      </c>
      <c r="J61" s="15">
        <f t="shared" si="0"/>
        <v>-5.1353588370284475E-2</v>
      </c>
      <c r="K61" s="13">
        <f t="shared" si="9"/>
        <v>-10485.094762092165</v>
      </c>
      <c r="L61" s="13">
        <f t="shared" si="20"/>
        <v>-240233.63203263812</v>
      </c>
      <c r="M61" s="15">
        <f t="shared" si="10"/>
        <v>-5.1353588370284517E-2</v>
      </c>
      <c r="N61" s="13">
        <f t="shared" si="1"/>
        <v>2122.2563936979891</v>
      </c>
      <c r="O61" s="13">
        <f t="shared" si="11"/>
        <v>61967.810198478604</v>
      </c>
      <c r="P61" s="15">
        <f t="shared" si="2"/>
        <v>0.23283709831746302</v>
      </c>
      <c r="Q61" s="7">
        <f t="shared" si="23"/>
        <v>266142.34005780407</v>
      </c>
      <c r="R61" s="7">
        <f t="shared" si="13"/>
        <v>204174.52985932547</v>
      </c>
      <c r="S61" s="13">
        <f>IF('BANCO DE DADOS'!$AD$32="Sim",R61,Q61)</f>
        <v>204174.52985932547</v>
      </c>
      <c r="T61" s="9">
        <f t="shared" si="14"/>
        <v>57</v>
      </c>
      <c r="U61" s="17">
        <f t="shared" ca="1" si="15"/>
        <v>47027</v>
      </c>
      <c r="V61" s="22"/>
      <c r="W61" s="22"/>
      <c r="X61" s="22"/>
      <c r="AJ61" s="200">
        <v>0.20499999999999999</v>
      </c>
      <c r="AK61" s="198">
        <f t="shared" si="21"/>
        <v>4.9999999999999767E-3</v>
      </c>
    </row>
    <row r="62" spans="2:37">
      <c r="B62" s="17">
        <f t="shared" ca="1" si="4"/>
        <v>47027</v>
      </c>
      <c r="C62" s="9">
        <f t="shared" si="18"/>
        <v>58</v>
      </c>
      <c r="D62" s="9"/>
      <c r="E62" s="13">
        <f t="shared" si="5"/>
        <v>4013.3735680867899</v>
      </c>
      <c r="F62" s="14">
        <f t="shared" si="19"/>
        <v>218672.99818950443</v>
      </c>
      <c r="G62" s="15">
        <f t="shared" si="6"/>
        <v>1.0519709460602276</v>
      </c>
      <c r="H62" s="13">
        <f t="shared" si="7"/>
        <v>1712.3678294786835</v>
      </c>
      <c r="I62" s="13">
        <f t="shared" si="8"/>
        <v>53195.083265865171</v>
      </c>
      <c r="J62" s="15">
        <f t="shared" si="0"/>
        <v>-5.1970946060227563E-2</v>
      </c>
      <c r="K62" s="13">
        <f t="shared" si="9"/>
        <v>-10803.190559869632</v>
      </c>
      <c r="L62" s="13">
        <f t="shared" si="20"/>
        <v>-251036.82259250776</v>
      </c>
      <c r="M62" s="15">
        <f t="shared" si="10"/>
        <v>-5.197094606022757E-2</v>
      </c>
      <c r="N62" s="13">
        <f t="shared" si="1"/>
        <v>2167.9142596617639</v>
      </c>
      <c r="O62" s="13">
        <f t="shared" si="11"/>
        <v>63998.273825734737</v>
      </c>
      <c r="P62" s="15">
        <f t="shared" si="2"/>
        <v>0.2354019400995436</v>
      </c>
      <c r="Q62" s="7">
        <f t="shared" si="23"/>
        <v>271868.08145536954</v>
      </c>
      <c r="R62" s="7">
        <f t="shared" si="13"/>
        <v>207869.8076296348</v>
      </c>
      <c r="S62" s="13">
        <f>IF('BANCO DE DADOS'!$AD$32="Sim",R62,Q62)</f>
        <v>207869.8076296348</v>
      </c>
      <c r="T62" s="9">
        <f t="shared" si="14"/>
        <v>58</v>
      </c>
      <c r="U62" s="17">
        <f t="shared" ca="1" si="15"/>
        <v>47058</v>
      </c>
      <c r="V62" s="22"/>
      <c r="W62" s="22"/>
      <c r="X62" s="22"/>
      <c r="AJ62" s="200">
        <v>0.21</v>
      </c>
      <c r="AK62" s="198">
        <f t="shared" si="21"/>
        <v>5.0000000000000044E-3</v>
      </c>
    </row>
    <row r="63" spans="2:37">
      <c r="B63" s="17">
        <f t="shared" ca="1" si="4"/>
        <v>47058</v>
      </c>
      <c r="C63" s="9">
        <f t="shared" si="18"/>
        <v>59</v>
      </c>
      <c r="D63" s="9"/>
      <c r="E63" s="13">
        <f t="shared" si="5"/>
        <v>4061.8581382350758</v>
      </c>
      <c r="F63" s="14">
        <f t="shared" si="19"/>
        <v>222734.85632773952</v>
      </c>
      <c r="G63" s="15">
        <f t="shared" si="6"/>
        <v>1.0525831464323054</v>
      </c>
      <c r="H63" s="13">
        <f t="shared" si="7"/>
        <v>1749.2074220327129</v>
      </c>
      <c r="I63" s="13">
        <f t="shared" si="8"/>
        <v>54944.290687897883</v>
      </c>
      <c r="J63" s="15">
        <f t="shared" si="0"/>
        <v>-5.2583146432305439E-2</v>
      </c>
      <c r="K63" s="13">
        <f t="shared" si="9"/>
        <v>-11127.006551033788</v>
      </c>
      <c r="L63" s="13">
        <f t="shared" si="20"/>
        <v>-262163.82914354152</v>
      </c>
      <c r="M63" s="15">
        <f t="shared" si="10"/>
        <v>-5.2583146432305342E-2</v>
      </c>
      <c r="N63" s="13">
        <f t="shared" si="1"/>
        <v>2214.2525124809054</v>
      </c>
      <c r="O63" s="13">
        <f t="shared" si="11"/>
        <v>66071.297238931584</v>
      </c>
      <c r="P63" s="15">
        <f t="shared" si="2"/>
        <v>0.23794115600337401</v>
      </c>
      <c r="Q63" s="7">
        <f t="shared" si="23"/>
        <v>277679.14701563731</v>
      </c>
      <c r="R63" s="7">
        <f t="shared" si="13"/>
        <v>211607.84977670573</v>
      </c>
      <c r="S63" s="13">
        <f>IF('BANCO DE DADOS'!$AD$32="Sim",R63,Q63)</f>
        <v>211607.84977670573</v>
      </c>
      <c r="T63" s="9">
        <f t="shared" si="14"/>
        <v>59</v>
      </c>
      <c r="U63" s="17">
        <f t="shared" ca="1" si="15"/>
        <v>47088</v>
      </c>
      <c r="V63" s="22"/>
      <c r="W63" s="22"/>
      <c r="X63" s="22"/>
      <c r="AJ63" s="200">
        <v>0.215</v>
      </c>
      <c r="AK63" s="198">
        <f t="shared" si="21"/>
        <v>5.0000000000000044E-3</v>
      </c>
    </row>
    <row r="64" spans="2:37">
      <c r="B64" s="17">
        <f t="shared" ca="1" si="4"/>
        <v>47088</v>
      </c>
      <c r="C64" s="9">
        <f t="shared" si="18"/>
        <v>60</v>
      </c>
      <c r="D64" s="9">
        <v>5</v>
      </c>
      <c r="E64" s="13">
        <f t="shared" si="5"/>
        <v>4110.9284384437669</v>
      </c>
      <c r="F64" s="14">
        <f t="shared" si="19"/>
        <v>226845.78476618329</v>
      </c>
      <c r="G64" s="15">
        <f t="shared" si="6"/>
        <v>1.0531902725802313</v>
      </c>
      <c r="H64" s="13">
        <f t="shared" si="7"/>
        <v>1786.5959928186796</v>
      </c>
      <c r="I64" s="13">
        <f t="shared" si="8"/>
        <v>56730.886680716561</v>
      </c>
      <c r="J64" s="15">
        <f t="shared" si="0"/>
        <v>-5.3190272580231346E-2</v>
      </c>
      <c r="K64" s="13">
        <f t="shared" si="9"/>
        <v>-11456.608971358131</v>
      </c>
      <c r="L64" s="13">
        <f t="shared" si="20"/>
        <v>-273620.43811489968</v>
      </c>
      <c r="M64" s="15">
        <f t="shared" si="10"/>
        <v>-5.3190272580231408E-2</v>
      </c>
      <c r="N64" s="13">
        <f t="shared" si="1"/>
        <v>2261.2802004786831</v>
      </c>
      <c r="O64" s="13">
        <f t="shared" si="11"/>
        <v>68187.495652074605</v>
      </c>
      <c r="P64" s="15">
        <f t="shared" si="2"/>
        <v>0.24045523668840593</v>
      </c>
      <c r="Q64" s="7">
        <f t="shared" si="23"/>
        <v>283576.67144689977</v>
      </c>
      <c r="R64" s="7">
        <f t="shared" si="13"/>
        <v>215389.17579482516</v>
      </c>
      <c r="S64" s="13">
        <f>IF('BANCO DE DADOS'!$AD$32="Sim",R64,Q64)</f>
        <v>215389.17579482516</v>
      </c>
      <c r="T64" s="9">
        <f t="shared" si="14"/>
        <v>60</v>
      </c>
      <c r="U64" s="17">
        <f t="shared" ca="1" si="15"/>
        <v>47119</v>
      </c>
      <c r="V64" s="22"/>
      <c r="W64" s="22"/>
      <c r="X64" s="22"/>
      <c r="AJ64" s="200">
        <v>0.22</v>
      </c>
      <c r="AK64" s="198">
        <f t="shared" si="21"/>
        <v>5.0000000000000044E-3</v>
      </c>
    </row>
    <row r="65" spans="2:37">
      <c r="B65" s="17">
        <f t="shared" ca="1" si="4"/>
        <v>47119</v>
      </c>
      <c r="C65" s="9">
        <f t="shared" si="18"/>
        <v>61</v>
      </c>
      <c r="D65" s="9"/>
      <c r="E65" s="13">
        <f t="shared" si="5"/>
        <v>4160.5915447723728</v>
      </c>
      <c r="F65" s="14">
        <f t="shared" si="19"/>
        <v>231006.37631095567</v>
      </c>
      <c r="G65" s="15">
        <f t="shared" si="6"/>
        <v>1.0537924042604234</v>
      </c>
      <c r="H65" s="13">
        <f t="shared" si="7"/>
        <v>1824.5408425839032</v>
      </c>
      <c r="I65" s="13">
        <f t="shared" si="8"/>
        <v>58555.427523300466</v>
      </c>
      <c r="J65" s="15">
        <f t="shared" si="0"/>
        <v>-5.3792404260423421E-2</v>
      </c>
      <c r="K65" s="13">
        <f t="shared" si="9"/>
        <v>-11792.064861176885</v>
      </c>
      <c r="L65" s="13">
        <f t="shared" si="20"/>
        <v>-285412.50297607656</v>
      </c>
      <c r="M65" s="15">
        <f t="shared" si="10"/>
        <v>-5.3792404260423497E-2</v>
      </c>
      <c r="N65" s="13">
        <f t="shared" si="1"/>
        <v>2309.0064866210423</v>
      </c>
      <c r="O65" s="13">
        <f t="shared" si="11"/>
        <v>70347.492384477286</v>
      </c>
      <c r="P65" s="15">
        <f t="shared" si="2"/>
        <v>0.24294465448469124</v>
      </c>
      <c r="Q65" s="7">
        <f t="shared" si="23"/>
        <v>289561.80383425608</v>
      </c>
      <c r="R65" s="7">
        <f t="shared" si="13"/>
        <v>219214.31144977879</v>
      </c>
      <c r="S65" s="13">
        <f>IF('BANCO DE DADOS'!$AD$32="Sim",R65,Q65)</f>
        <v>219214.31144977879</v>
      </c>
      <c r="T65" s="9">
        <f t="shared" si="14"/>
        <v>61</v>
      </c>
      <c r="U65" s="17">
        <f t="shared" ca="1" si="15"/>
        <v>47150</v>
      </c>
      <c r="V65" s="22"/>
      <c r="W65" s="22"/>
      <c r="X65" s="22"/>
      <c r="AJ65" s="200">
        <v>0.22500000000000001</v>
      </c>
      <c r="AK65" s="198">
        <f t="shared" si="21"/>
        <v>5.0000000000000044E-3</v>
      </c>
    </row>
    <row r="66" spans="2:37">
      <c r="B66" s="17">
        <f t="shared" ca="1" si="4"/>
        <v>47150</v>
      </c>
      <c r="C66" s="9">
        <f t="shared" si="18"/>
        <v>62</v>
      </c>
      <c r="D66" s="9"/>
      <c r="E66" s="13">
        <f t="shared" si="5"/>
        <v>4210.8546187645215</v>
      </c>
      <c r="F66" s="14">
        <f t="shared" si="19"/>
        <v>235217.23092972019</v>
      </c>
      <c r="G66" s="15">
        <f t="shared" si="6"/>
        <v>1.0543896180775605</v>
      </c>
      <c r="H66" s="13">
        <f t="shared" si="7"/>
        <v>1863.0493645765102</v>
      </c>
      <c r="I66" s="13">
        <f t="shared" si="8"/>
        <v>60418.476887876976</v>
      </c>
      <c r="J66" s="15">
        <f t="shared" si="0"/>
        <v>-5.4389618077560486E-2</v>
      </c>
      <c r="K66" s="13">
        <f t="shared" si="9"/>
        <v>-12133.442075098021</v>
      </c>
      <c r="L66" s="13">
        <f t="shared" si="20"/>
        <v>-297545.94505117461</v>
      </c>
      <c r="M66" s="15">
        <f t="shared" si="10"/>
        <v>-5.4389618077560382E-2</v>
      </c>
      <c r="N66" s="13">
        <f t="shared" si="1"/>
        <v>2357.440649935882</v>
      </c>
      <c r="O66" s="13">
        <f t="shared" si="11"/>
        <v>72551.918962974974</v>
      </c>
      <c r="P66" s="15">
        <f t="shared" si="2"/>
        <v>0.24540986438532125</v>
      </c>
      <c r="Q66" s="7">
        <f t="shared" si="23"/>
        <v>295635.70781759714</v>
      </c>
      <c r="R66" s="7">
        <f t="shared" si="13"/>
        <v>223083.78885462217</v>
      </c>
      <c r="S66" s="13">
        <f>IF('BANCO DE DADOS'!$AD$32="Sim",R66,Q66)</f>
        <v>223083.78885462217</v>
      </c>
      <c r="T66" s="9">
        <f t="shared" si="14"/>
        <v>62</v>
      </c>
      <c r="U66" s="17">
        <f t="shared" ca="1" si="15"/>
        <v>47178</v>
      </c>
      <c r="V66" s="22"/>
      <c r="W66" s="22"/>
      <c r="X66" s="22"/>
      <c r="AJ66" s="200">
        <v>0.23</v>
      </c>
      <c r="AK66" s="198">
        <f t="shared" si="21"/>
        <v>5.0000000000000044E-3</v>
      </c>
    </row>
    <row r="67" spans="2:37">
      <c r="B67" s="17">
        <f t="shared" ca="1" si="4"/>
        <v>47178</v>
      </c>
      <c r="C67" s="9">
        <f t="shared" si="18"/>
        <v>63</v>
      </c>
      <c r="D67" s="9"/>
      <c r="E67" s="13">
        <f t="shared" si="5"/>
        <v>4261.7249084806735</v>
      </c>
      <c r="F67" s="14">
        <f t="shared" si="19"/>
        <v>239478.95583820087</v>
      </c>
      <c r="G67" s="15">
        <f t="shared" si="6"/>
        <v>1.0549819876581428</v>
      </c>
      <c r="H67" s="13">
        <f t="shared" si="7"/>
        <v>1902.1290456905965</v>
      </c>
      <c r="I67" s="13">
        <f t="shared" si="8"/>
        <v>62320.605933567575</v>
      </c>
      <c r="J67" s="15">
        <f t="shared" si="0"/>
        <v>-5.4981987658142772E-2</v>
      </c>
      <c r="K67" s="13">
        <f t="shared" si="9"/>
        <v>-12480.809291833633</v>
      </c>
      <c r="L67" s="13">
        <f t="shared" si="20"/>
        <v>-310026.75434300827</v>
      </c>
      <c r="M67" s="15">
        <f t="shared" si="10"/>
        <v>-5.498198765814271E-2</v>
      </c>
      <c r="N67" s="13">
        <f t="shared" si="1"/>
        <v>2406.5920869496972</v>
      </c>
      <c r="O67" s="13">
        <f t="shared" si="11"/>
        <v>74801.415225401142</v>
      </c>
      <c r="P67" s="15">
        <f t="shared" si="2"/>
        <v>0.24785130497296298</v>
      </c>
      <c r="Q67" s="7">
        <f t="shared" si="23"/>
        <v>301799.56177176838</v>
      </c>
      <c r="R67" s="7">
        <f t="shared" si="13"/>
        <v>226998.14654636724</v>
      </c>
      <c r="S67" s="13">
        <f>IF('BANCO DE DADOS'!$AD$32="Sim",R67,Q67)</f>
        <v>226998.14654636724</v>
      </c>
      <c r="T67" s="9">
        <f t="shared" si="14"/>
        <v>63</v>
      </c>
      <c r="U67" s="17">
        <f t="shared" ca="1" si="15"/>
        <v>47209</v>
      </c>
      <c r="V67" s="22"/>
      <c r="W67" s="22"/>
      <c r="X67" s="22"/>
      <c r="AJ67" s="200">
        <v>0.23499999999999999</v>
      </c>
      <c r="AK67" s="198">
        <f t="shared" si="21"/>
        <v>4.9999999999999767E-3</v>
      </c>
    </row>
    <row r="68" spans="2:37">
      <c r="B68" s="17">
        <f t="shared" ca="1" si="4"/>
        <v>47209</v>
      </c>
      <c r="C68" s="9">
        <f t="shared" si="18"/>
        <v>64</v>
      </c>
      <c r="D68" s="9"/>
      <c r="E68" s="13">
        <f t="shared" si="5"/>
        <v>4313.2097495433081</v>
      </c>
      <c r="F68" s="14">
        <f t="shared" si="19"/>
        <v>243792.16558774418</v>
      </c>
      <c r="G68" s="15">
        <f t="shared" si="6"/>
        <v>1.0555695838129473</v>
      </c>
      <c r="H68" s="13">
        <f t="shared" si="7"/>
        <v>1941.787467625398</v>
      </c>
      <c r="I68" s="13">
        <f t="shared" si="8"/>
        <v>64262.393401192974</v>
      </c>
      <c r="J68" s="15">
        <f t="shared" si="0"/>
        <v>-5.5569583812947299E-2</v>
      </c>
      <c r="K68" s="13">
        <f t="shared" si="9"/>
        <v>-12834.236024148995</v>
      </c>
      <c r="L68" s="13">
        <f t="shared" si="20"/>
        <v>-322860.99036715727</v>
      </c>
      <c r="M68" s="15">
        <f t="shared" si="10"/>
        <v>-5.5569583812947361E-2</v>
      </c>
      <c r="N68" s="13">
        <f t="shared" si="1"/>
        <v>2456.4703131418023</v>
      </c>
      <c r="O68" s="13">
        <f t="shared" si="11"/>
        <v>77096.629425341875</v>
      </c>
      <c r="P68" s="15">
        <f t="shared" si="2"/>
        <v>0.25026939928556807</v>
      </c>
      <c r="Q68" s="7">
        <f t="shared" si="23"/>
        <v>308054.55898893706</v>
      </c>
      <c r="R68" s="7">
        <f t="shared" si="13"/>
        <v>230957.92956359519</v>
      </c>
      <c r="S68" s="13">
        <f>IF('BANCO DE DADOS'!$AD$32="Sim",R68,Q68)</f>
        <v>230957.92956359519</v>
      </c>
      <c r="T68" s="9">
        <f t="shared" si="14"/>
        <v>64</v>
      </c>
      <c r="U68" s="17">
        <f t="shared" ca="1" si="15"/>
        <v>47239</v>
      </c>
      <c r="V68" s="22"/>
      <c r="W68" s="22"/>
      <c r="X68" s="22"/>
      <c r="AJ68" s="200">
        <v>0.24</v>
      </c>
      <c r="AK68" s="198">
        <f t="shared" si="21"/>
        <v>5.0000000000000044E-3</v>
      </c>
    </row>
    <row r="69" spans="2:37">
      <c r="B69" s="17">
        <f t="shared" ca="1" si="4"/>
        <v>47239</v>
      </c>
      <c r="C69" s="9">
        <f t="shared" si="18"/>
        <v>65</v>
      </c>
      <c r="D69" s="9"/>
      <c r="E69" s="13">
        <f t="shared" si="5"/>
        <v>4365.3165661947405</v>
      </c>
      <c r="F69" s="14">
        <f t="shared" si="19"/>
        <v>248157.48215393891</v>
      </c>
      <c r="G69" s="15">
        <f t="shared" si="6"/>
        <v>1.0561524746891913</v>
      </c>
      <c r="H69" s="13">
        <f t="shared" si="7"/>
        <v>1982.0323080586488</v>
      </c>
      <c r="I69" s="13">
        <f t="shared" si="8"/>
        <v>66244.42570925162</v>
      </c>
      <c r="J69" s="15">
        <f t="shared" ref="J69:J132" si="29">1-G69</f>
        <v>-5.6152474689191267E-2</v>
      </c>
      <c r="K69" s="13">
        <f t="shared" si="9"/>
        <v>-13193.792628931929</v>
      </c>
      <c r="L69" s="13">
        <f t="shared" si="20"/>
        <v>-336054.7829960892</v>
      </c>
      <c r="M69" s="15">
        <f t="shared" si="10"/>
        <v>-5.6152474689191184E-2</v>
      </c>
      <c r="N69" s="13">
        <f t="shared" ref="N69:N132" si="30">Q69*Inflação</f>
        <v>2507.0849644163432</v>
      </c>
      <c r="O69" s="13">
        <f t="shared" si="11"/>
        <v>79438.218338183477</v>
      </c>
      <c r="P69" s="15">
        <f t="shared" ref="P69:P132" si="31">O69/Q69</f>
        <v>0.25266455562588508</v>
      </c>
      <c r="Q69" s="7">
        <f t="shared" si="23"/>
        <v>314401.90786319046</v>
      </c>
      <c r="R69" s="7">
        <f t="shared" si="13"/>
        <v>234963.68952500698</v>
      </c>
      <c r="S69" s="13">
        <f>IF('BANCO DE DADOS'!$AD$32="Sim",R69,Q69)</f>
        <v>234963.68952500698</v>
      </c>
      <c r="T69" s="9">
        <f t="shared" si="14"/>
        <v>65</v>
      </c>
      <c r="U69" s="17">
        <f t="shared" ca="1" si="15"/>
        <v>47270</v>
      </c>
      <c r="V69" s="22"/>
      <c r="W69" s="22"/>
      <c r="X69" s="22"/>
      <c r="AJ69" s="200">
        <v>0.245</v>
      </c>
      <c r="AK69" s="198">
        <f t="shared" si="21"/>
        <v>5.0000000000000044E-3</v>
      </c>
    </row>
    <row r="70" spans="2:37">
      <c r="B70" s="17">
        <f t="shared" ref="B70:B133" ca="1" si="32">DATE(YEAR(B69),MONTH(B69)+1,1)</f>
        <v>47270</v>
      </c>
      <c r="C70" s="9">
        <f t="shared" si="18"/>
        <v>66</v>
      </c>
      <c r="D70" s="9"/>
      <c r="E70" s="13">
        <f t="shared" ref="E70:E133" si="33">IF($AE$33,IF($AE$34,$E69*(1+Inflação)*(1+Crescimento_Salário),$E69*(1+Inflação)),IF($AE$34,$E69*(1+Crescimento_Salário),$E69))</f>
        <v>4418.0528723677135</v>
      </c>
      <c r="F70" s="14">
        <f t="shared" ref="F70:F133" si="34">F69+E70</f>
        <v>252575.53502630664</v>
      </c>
      <c r="G70" s="15">
        <f t="shared" ref="G70:G133" si="35">IF(F70&lt;=0,0,F70/S70)</f>
        <v>1.0567307259131511</v>
      </c>
      <c r="H70" s="13">
        <f t="shared" ref="H70:H133" si="36">Q69*Taxa</f>
        <v>2022.8713418342916</v>
      </c>
      <c r="I70" s="13">
        <f t="shared" ref="I70:I133" si="37">I69+H70</f>
        <v>68267.297051085916</v>
      </c>
      <c r="J70" s="15">
        <f t="shared" si="29"/>
        <v>-5.6730725913151092E-2</v>
      </c>
      <c r="K70" s="13">
        <f t="shared" ref="K70:K133" si="38">R70-F70</f>
        <v>-13559.550317383808</v>
      </c>
      <c r="L70" s="13">
        <f t="shared" si="20"/>
        <v>-349614.33331347303</v>
      </c>
      <c r="M70" s="15">
        <f t="shared" ref="M70:M133" si="39">K70/R70</f>
        <v>-5.6730725913151071E-2</v>
      </c>
      <c r="N70" s="13">
        <f t="shared" si="30"/>
        <v>2558.4457985923168</v>
      </c>
      <c r="O70" s="13">
        <f t="shared" ref="O70:O133" si="40">Q70-R70</f>
        <v>81826.847368469666</v>
      </c>
      <c r="P70" s="15">
        <f t="shared" si="31"/>
        <v>0.25503716831900952</v>
      </c>
      <c r="Q70" s="7">
        <f t="shared" ref="Q70:Q133" si="41">Q69+E70+H70</f>
        <v>320842.83207739249</v>
      </c>
      <c r="R70" s="7">
        <f t="shared" ref="R70:R133" si="42">(R69+E70)*(1+((1+Taxa)/(1+Inflação)-1))</f>
        <v>239015.98470892283</v>
      </c>
      <c r="S70" s="13">
        <f>IF('BANCO DE DADOS'!$AD$32="Sim",R70,Q70)</f>
        <v>239015.98470892283</v>
      </c>
      <c r="T70" s="9">
        <f t="shared" ref="T70:T133" si="43">C70</f>
        <v>66</v>
      </c>
      <c r="U70" s="17">
        <f t="shared" ref="U70:U133" ca="1" si="44">DATE(YEAR(U69),MONTH(U69)+1,1)</f>
        <v>47300</v>
      </c>
      <c r="V70" s="22"/>
      <c r="W70" s="22"/>
      <c r="X70" s="22"/>
      <c r="AJ70" s="200">
        <v>0.25</v>
      </c>
      <c r="AK70" s="198">
        <f t="shared" si="21"/>
        <v>5.0000000000000044E-3</v>
      </c>
    </row>
    <row r="71" spans="2:37">
      <c r="B71" s="17">
        <f t="shared" ca="1" si="32"/>
        <v>47300</v>
      </c>
      <c r="C71" s="9">
        <f t="shared" ref="C71:C134" si="45">C70+1</f>
        <v>67</v>
      </c>
      <c r="D71" s="9"/>
      <c r="E71" s="13">
        <f t="shared" si="33"/>
        <v>4471.4262727689284</v>
      </c>
      <c r="F71" s="14">
        <f t="shared" si="34"/>
        <v>257046.96129907557</v>
      </c>
      <c r="G71" s="15">
        <f t="shared" si="35"/>
        <v>1.0573044007239263</v>
      </c>
      <c r="H71" s="13">
        <f t="shared" si="36"/>
        <v>2064.3124421647176</v>
      </c>
      <c r="I71" s="13">
        <f t="shared" si="37"/>
        <v>70331.609493250638</v>
      </c>
      <c r="J71" s="15">
        <f t="shared" si="29"/>
        <v>-5.7304400723926285E-2</v>
      </c>
      <c r="K71" s="13">
        <f t="shared" si="38"/>
        <v>-13931.581165333599</v>
      </c>
      <c r="L71" s="13">
        <f t="shared" ref="L71:L134" si="46">L70+K71</f>
        <v>-363545.91447880666</v>
      </c>
      <c r="M71" s="15">
        <f t="shared" si="39"/>
        <v>-5.7304400723926209E-2</v>
      </c>
      <c r="N71" s="13">
        <f t="shared" si="30"/>
        <v>2610.5626969118207</v>
      </c>
      <c r="O71" s="13">
        <f t="shared" si="40"/>
        <v>84263.19065858415</v>
      </c>
      <c r="P71" s="15">
        <f t="shared" si="31"/>
        <v>0.25738761842184482</v>
      </c>
      <c r="Q71" s="7">
        <f t="shared" si="41"/>
        <v>327378.57079232612</v>
      </c>
      <c r="R71" s="7">
        <f t="shared" si="42"/>
        <v>243115.38013374197</v>
      </c>
      <c r="S71" s="13">
        <f>IF('BANCO DE DADOS'!$AD$32="Sim",R71,Q71)</f>
        <v>243115.38013374197</v>
      </c>
      <c r="T71" s="9">
        <f t="shared" si="43"/>
        <v>67</v>
      </c>
      <c r="U71" s="17">
        <f t="shared" ca="1" si="44"/>
        <v>47331</v>
      </c>
      <c r="V71" s="22"/>
      <c r="W71" s="22"/>
      <c r="X71" s="22"/>
      <c r="AJ71" s="200">
        <v>0.255</v>
      </c>
      <c r="AK71" s="198">
        <f t="shared" si="21"/>
        <v>5.0000000000000044E-3</v>
      </c>
    </row>
    <row r="72" spans="2:37">
      <c r="B72" s="17">
        <f t="shared" ca="1" si="32"/>
        <v>47331</v>
      </c>
      <c r="C72" s="9">
        <f t="shared" si="45"/>
        <v>68</v>
      </c>
      <c r="D72" s="9"/>
      <c r="E72" s="13">
        <f t="shared" si="33"/>
        <v>4525.4444639756603</v>
      </c>
      <c r="F72" s="14">
        <f t="shared" si="34"/>
        <v>261572.40576305124</v>
      </c>
      <c r="G72" s="15">
        <f t="shared" si="35"/>
        <v>1.0578735600989735</v>
      </c>
      <c r="H72" s="13">
        <f t="shared" si="36"/>
        <v>2106.363581847716</v>
      </c>
      <c r="I72" s="13">
        <f t="shared" si="37"/>
        <v>72437.973075098358</v>
      </c>
      <c r="J72" s="15">
        <f t="shared" si="29"/>
        <v>-5.7873560098973487E-2</v>
      </c>
      <c r="K72" s="13">
        <f t="shared" si="38"/>
        <v>-14309.958123676624</v>
      </c>
      <c r="L72" s="13">
        <f t="shared" si="46"/>
        <v>-377855.87260248326</v>
      </c>
      <c r="M72" s="15">
        <f t="shared" si="39"/>
        <v>-5.7873560098973459E-2</v>
      </c>
      <c r="N72" s="13">
        <f t="shared" si="30"/>
        <v>2663.44566556675</v>
      </c>
      <c r="O72" s="13">
        <f t="shared" si="40"/>
        <v>86747.931198774866</v>
      </c>
      <c r="P72" s="15">
        <f t="shared" si="31"/>
        <v>0.25971627438801859</v>
      </c>
      <c r="Q72" s="7">
        <f t="shared" si="41"/>
        <v>334010.37883814948</v>
      </c>
      <c r="R72" s="7">
        <f t="shared" si="42"/>
        <v>247262.44763937462</v>
      </c>
      <c r="S72" s="13">
        <f>IF('BANCO DE DADOS'!$AD$32="Sim",R72,Q72)</f>
        <v>247262.44763937462</v>
      </c>
      <c r="T72" s="9">
        <f t="shared" si="43"/>
        <v>68</v>
      </c>
      <c r="U72" s="17">
        <f t="shared" ca="1" si="44"/>
        <v>47362</v>
      </c>
      <c r="V72" s="22"/>
      <c r="W72" s="22"/>
      <c r="X72" s="22"/>
      <c r="AJ72" s="200">
        <v>0.26</v>
      </c>
      <c r="AK72" s="198">
        <f t="shared" si="21"/>
        <v>5.0000000000000044E-3</v>
      </c>
    </row>
    <row r="73" spans="2:37">
      <c r="B73" s="17">
        <f t="shared" ca="1" si="32"/>
        <v>47362</v>
      </c>
      <c r="C73" s="9">
        <f t="shared" si="45"/>
        <v>69</v>
      </c>
      <c r="D73" s="9"/>
      <c r="E73" s="13">
        <f t="shared" si="33"/>
        <v>4580.1152355456234</v>
      </c>
      <c r="F73" s="14">
        <f t="shared" si="34"/>
        <v>266152.52099859685</v>
      </c>
      <c r="G73" s="15">
        <f t="shared" si="35"/>
        <v>1.0584382628719951</v>
      </c>
      <c r="H73" s="13">
        <f t="shared" si="36"/>
        <v>2149.0328344983063</v>
      </c>
      <c r="I73" s="13">
        <f t="shared" si="37"/>
        <v>74587.005909596657</v>
      </c>
      <c r="J73" s="15">
        <f t="shared" si="29"/>
        <v>-5.843826287199505E-2</v>
      </c>
      <c r="K73" s="13">
        <f t="shared" si="38"/>
        <v>-14694.755028939428</v>
      </c>
      <c r="L73" s="13">
        <f t="shared" si="46"/>
        <v>-392550.62763142271</v>
      </c>
      <c r="M73" s="15">
        <f t="shared" si="39"/>
        <v>-5.8438262871994953E-2</v>
      </c>
      <c r="N73" s="13">
        <f t="shared" si="30"/>
        <v>2717.1048372441674</v>
      </c>
      <c r="O73" s="13">
        <f t="shared" si="40"/>
        <v>89281.760938535997</v>
      </c>
      <c r="P73" s="15">
        <f t="shared" si="31"/>
        <v>0.26202349269150532</v>
      </c>
      <c r="Q73" s="7">
        <f t="shared" si="41"/>
        <v>340739.52690819342</v>
      </c>
      <c r="R73" s="7">
        <f t="shared" si="42"/>
        <v>251457.76596965743</v>
      </c>
      <c r="S73" s="13">
        <f>IF('BANCO DE DADOS'!$AD$32="Sim",R73,Q73)</f>
        <v>251457.76596965743</v>
      </c>
      <c r="T73" s="9">
        <f t="shared" si="43"/>
        <v>69</v>
      </c>
      <c r="U73" s="17">
        <f t="shared" ca="1" si="44"/>
        <v>47392</v>
      </c>
      <c r="V73" s="22"/>
      <c r="W73" s="22"/>
      <c r="X73" s="22"/>
      <c r="AJ73" s="200">
        <v>0.26500000000000001</v>
      </c>
      <c r="AK73" s="198">
        <f t="shared" si="21"/>
        <v>5.0000000000000044E-3</v>
      </c>
    </row>
    <row r="74" spans="2:37">
      <c r="B74" s="17">
        <f t="shared" ca="1" si="32"/>
        <v>47392</v>
      </c>
      <c r="C74" s="9">
        <f t="shared" si="45"/>
        <v>70</v>
      </c>
      <c r="D74" s="9"/>
      <c r="E74" s="13">
        <f t="shared" si="33"/>
        <v>4635.446471140247</v>
      </c>
      <c r="F74" s="14">
        <f t="shared" si="34"/>
        <v>270787.96746973711</v>
      </c>
      <c r="G74" s="15">
        <f t="shared" si="35"/>
        <v>1.0589985658437107</v>
      </c>
      <c r="H74" s="13">
        <f t="shared" si="36"/>
        <v>2192.3283757956406</v>
      </c>
      <c r="I74" s="13">
        <f t="shared" si="37"/>
        <v>76779.334285392295</v>
      </c>
      <c r="J74" s="15">
        <f t="shared" si="29"/>
        <v>-5.899856584371066E-2</v>
      </c>
      <c r="K74" s="13">
        <f t="shared" si="38"/>
        <v>-15086.046613972139</v>
      </c>
      <c r="L74" s="13">
        <f t="shared" si="46"/>
        <v>-407636.67424539488</v>
      </c>
      <c r="M74" s="15">
        <f t="shared" si="39"/>
        <v>-5.8998565843710653E-2</v>
      </c>
      <c r="N74" s="13">
        <f t="shared" si="30"/>
        <v>2771.550472690571</v>
      </c>
      <c r="O74" s="13">
        <f t="shared" si="40"/>
        <v>91865.380899364332</v>
      </c>
      <c r="P74" s="15">
        <f t="shared" si="31"/>
        <v>0.26430961841193568</v>
      </c>
      <c r="Q74" s="7">
        <f t="shared" si="41"/>
        <v>347567.3017551293</v>
      </c>
      <c r="R74" s="7">
        <f t="shared" si="42"/>
        <v>255701.92085576497</v>
      </c>
      <c r="S74" s="13">
        <f>IF('BANCO DE DADOS'!$AD$32="Sim",R74,Q74)</f>
        <v>255701.92085576497</v>
      </c>
      <c r="T74" s="9">
        <f t="shared" si="43"/>
        <v>70</v>
      </c>
      <c r="U74" s="17">
        <f t="shared" ca="1" si="44"/>
        <v>47423</v>
      </c>
      <c r="V74" s="22"/>
      <c r="W74" s="22"/>
      <c r="X74" s="22"/>
      <c r="AJ74" s="200">
        <v>0.27</v>
      </c>
      <c r="AK74" s="198">
        <f t="shared" si="21"/>
        <v>5.0000000000000044E-3</v>
      </c>
    </row>
    <row r="75" spans="2:37">
      <c r="B75" s="17">
        <f t="shared" ca="1" si="32"/>
        <v>47423</v>
      </c>
      <c r="C75" s="9">
        <f t="shared" si="45"/>
        <v>71</v>
      </c>
      <c r="D75" s="9"/>
      <c r="E75" s="13">
        <f t="shared" si="33"/>
        <v>4691.4461496615168</v>
      </c>
      <c r="F75" s="14">
        <f t="shared" si="34"/>
        <v>275479.41361939861</v>
      </c>
      <c r="G75" s="15">
        <f t="shared" si="35"/>
        <v>1.0595545238860085</v>
      </c>
      <c r="H75" s="13">
        <f t="shared" si="36"/>
        <v>2236.2584847451499</v>
      </c>
      <c r="I75" s="13">
        <f t="shared" si="37"/>
        <v>79015.592770137446</v>
      </c>
      <c r="J75" s="15">
        <f t="shared" si="29"/>
        <v>-5.9554523886008459E-2</v>
      </c>
      <c r="K75" s="13">
        <f t="shared" si="38"/>
        <v>-15483.908518770186</v>
      </c>
      <c r="L75" s="13">
        <f t="shared" si="46"/>
        <v>-423120.58276416507</v>
      </c>
      <c r="M75" s="15">
        <f t="shared" si="39"/>
        <v>-5.9554523886008369E-2</v>
      </c>
      <c r="N75" s="13">
        <f t="shared" si="30"/>
        <v>2826.792962295297</v>
      </c>
      <c r="O75" s="13">
        <f t="shared" si="40"/>
        <v>94499.501288907544</v>
      </c>
      <c r="P75" s="15">
        <f t="shared" si="31"/>
        <v>0.26657498578433286</v>
      </c>
      <c r="Q75" s="7">
        <f t="shared" si="41"/>
        <v>354495.00638953596</v>
      </c>
      <c r="R75" s="7">
        <f t="shared" si="42"/>
        <v>259995.50510062842</v>
      </c>
      <c r="S75" s="13">
        <f>IF('BANCO DE DADOS'!$AD$32="Sim",R75,Q75)</f>
        <v>259995.50510062842</v>
      </c>
      <c r="T75" s="9">
        <f t="shared" si="43"/>
        <v>71</v>
      </c>
      <c r="U75" s="17">
        <f t="shared" ca="1" si="44"/>
        <v>47453</v>
      </c>
      <c r="V75" s="22"/>
      <c r="W75" s="22"/>
      <c r="X75" s="22"/>
      <c r="AJ75" s="200">
        <v>0.27500000000000002</v>
      </c>
      <c r="AK75" s="198">
        <f t="shared" si="21"/>
        <v>5.0000000000000044E-3</v>
      </c>
    </row>
    <row r="76" spans="2:37">
      <c r="B76" s="17">
        <f t="shared" ca="1" si="32"/>
        <v>47453</v>
      </c>
      <c r="C76" s="9">
        <f t="shared" si="45"/>
        <v>72</v>
      </c>
      <c r="D76" s="9">
        <v>6</v>
      </c>
      <c r="E76" s="13">
        <f t="shared" si="33"/>
        <v>4748.1223464025552</v>
      </c>
      <c r="F76" s="14">
        <f t="shared" si="34"/>
        <v>280227.53596580116</v>
      </c>
      <c r="G76" s="15">
        <f t="shared" si="35"/>
        <v>1.0601061900399236</v>
      </c>
      <c r="H76" s="13">
        <f t="shared" si="36"/>
        <v>2280.8315449561328</v>
      </c>
      <c r="I76" s="13">
        <f t="shared" si="37"/>
        <v>81296.42431509358</v>
      </c>
      <c r="J76" s="15">
        <f t="shared" si="29"/>
        <v>-6.0106190039923568E-2</v>
      </c>
      <c r="K76" s="13">
        <f t="shared" si="38"/>
        <v>-15888.417301426816</v>
      </c>
      <c r="L76" s="13">
        <f t="shared" si="46"/>
        <v>-439009.00006559188</v>
      </c>
      <c r="M76" s="15">
        <f t="shared" si="39"/>
        <v>-6.0106190039923665E-2</v>
      </c>
      <c r="N76" s="13">
        <f t="shared" si="30"/>
        <v>2882.8428276932809</v>
      </c>
      <c r="O76" s="13">
        <f t="shared" si="40"/>
        <v>97184.841616520309</v>
      </c>
      <c r="P76" s="15">
        <f t="shared" si="31"/>
        <v>0.2688199187157892</v>
      </c>
      <c r="Q76" s="7">
        <f t="shared" si="41"/>
        <v>361523.96028089465</v>
      </c>
      <c r="R76" s="7">
        <f t="shared" si="42"/>
        <v>264339.11866437434</v>
      </c>
      <c r="S76" s="13">
        <f>IF('BANCO DE DADOS'!$AD$32="Sim",R76,Q76)</f>
        <v>264339.11866437434</v>
      </c>
      <c r="T76" s="9">
        <f t="shared" si="43"/>
        <v>72</v>
      </c>
      <c r="U76" s="17">
        <f t="shared" ca="1" si="44"/>
        <v>47484</v>
      </c>
      <c r="V76" s="22"/>
      <c r="W76" s="22"/>
      <c r="X76" s="22"/>
      <c r="AJ76" s="200">
        <v>0.28000000000000003</v>
      </c>
      <c r="AK76" s="198">
        <f t="shared" si="21"/>
        <v>5.0000000000000044E-3</v>
      </c>
    </row>
    <row r="77" spans="2:37">
      <c r="B77" s="17">
        <f t="shared" ca="1" si="32"/>
        <v>47484</v>
      </c>
      <c r="C77" s="9">
        <f t="shared" si="45"/>
        <v>73</v>
      </c>
      <c r="D77" s="9"/>
      <c r="E77" s="13">
        <f t="shared" si="33"/>
        <v>4805.4832342120944</v>
      </c>
      <c r="F77" s="14">
        <f t="shared" si="34"/>
        <v>285033.01920001325</v>
      </c>
      <c r="G77" s="15">
        <f t="shared" si="35"/>
        <v>1.0606536156078659</v>
      </c>
      <c r="H77" s="13">
        <f t="shared" si="36"/>
        <v>2326.0560459349604</v>
      </c>
      <c r="I77" s="13">
        <f t="shared" si="37"/>
        <v>83622.480361028545</v>
      </c>
      <c r="J77" s="15">
        <f t="shared" si="29"/>
        <v>-6.0653615607865863E-2</v>
      </c>
      <c r="K77" s="13">
        <f t="shared" si="38"/>
        <v>-16299.650449217646</v>
      </c>
      <c r="L77" s="13">
        <f t="shared" si="46"/>
        <v>-455308.65051480953</v>
      </c>
      <c r="M77" s="15">
        <f t="shared" si="39"/>
        <v>-6.0653615607865932E-2</v>
      </c>
      <c r="N77" s="13">
        <f t="shared" si="30"/>
        <v>2939.7107233874167</v>
      </c>
      <c r="O77" s="13">
        <f t="shared" si="40"/>
        <v>99922.130810246104</v>
      </c>
      <c r="P77" s="15">
        <f t="shared" si="31"/>
        <v>0.27104473127139955</v>
      </c>
      <c r="Q77" s="7">
        <f t="shared" si="41"/>
        <v>368655.49956104171</v>
      </c>
      <c r="R77" s="7">
        <f t="shared" si="42"/>
        <v>268733.36875079561</v>
      </c>
      <c r="S77" s="13">
        <f>IF('BANCO DE DADOS'!$AD$32="Sim",R77,Q77)</f>
        <v>268733.36875079561</v>
      </c>
      <c r="T77" s="9">
        <f t="shared" si="43"/>
        <v>73</v>
      </c>
      <c r="U77" s="17">
        <f t="shared" ca="1" si="44"/>
        <v>47515</v>
      </c>
      <c r="V77" s="22"/>
      <c r="W77" s="22"/>
      <c r="X77" s="22"/>
      <c r="AJ77" s="200">
        <v>0.28499999999999998</v>
      </c>
      <c r="AK77" s="198">
        <f t="shared" si="21"/>
        <v>4.9999999999999489E-3</v>
      </c>
    </row>
    <row r="78" spans="2:37">
      <c r="B78" s="17">
        <f t="shared" ca="1" si="32"/>
        <v>47515</v>
      </c>
      <c r="C78" s="9">
        <f t="shared" si="45"/>
        <v>74</v>
      </c>
      <c r="D78" s="9"/>
      <c r="E78" s="13">
        <f t="shared" si="33"/>
        <v>4863.5370846730266</v>
      </c>
      <c r="F78" s="14">
        <f t="shared" si="34"/>
        <v>289896.55628468626</v>
      </c>
      <c r="G78" s="15">
        <f t="shared" si="35"/>
        <v>1.0611968502404787</v>
      </c>
      <c r="H78" s="13">
        <f t="shared" si="36"/>
        <v>2371.9405843940986</v>
      </c>
      <c r="I78" s="13">
        <f t="shared" si="37"/>
        <v>85994.420945422637</v>
      </c>
      <c r="J78" s="15">
        <f t="shared" si="29"/>
        <v>-6.1196850240478717E-2</v>
      </c>
      <c r="K78" s="13">
        <f t="shared" si="38"/>
        <v>-16717.68638981937</v>
      </c>
      <c r="L78" s="13">
        <f t="shared" si="46"/>
        <v>-472026.3369046289</v>
      </c>
      <c r="M78" s="15">
        <f t="shared" si="39"/>
        <v>-6.1196850240478648E-2</v>
      </c>
      <c r="N78" s="13">
        <f t="shared" si="30"/>
        <v>2997.407438390755</v>
      </c>
      <c r="O78" s="13">
        <f t="shared" si="40"/>
        <v>102712.10733524192</v>
      </c>
      <c r="P78" s="15">
        <f t="shared" si="31"/>
        <v>0.27324972813158199</v>
      </c>
      <c r="Q78" s="7">
        <f t="shared" si="41"/>
        <v>375890.97723010881</v>
      </c>
      <c r="R78" s="7">
        <f t="shared" si="42"/>
        <v>273178.86989486689</v>
      </c>
      <c r="S78" s="13">
        <f>IF('BANCO DE DADOS'!$AD$32="Sim",R78,Q78)</f>
        <v>273178.86989486689</v>
      </c>
      <c r="T78" s="9">
        <f t="shared" si="43"/>
        <v>74</v>
      </c>
      <c r="U78" s="17">
        <f t="shared" ca="1" si="44"/>
        <v>47543</v>
      </c>
      <c r="V78" s="22"/>
      <c r="W78" s="22"/>
      <c r="X78" s="22"/>
    </row>
    <row r="79" spans="2:37">
      <c r="B79" s="17">
        <f t="shared" ca="1" si="32"/>
        <v>47543</v>
      </c>
      <c r="C79" s="9">
        <f t="shared" si="45"/>
        <v>75</v>
      </c>
      <c r="D79" s="9"/>
      <c r="E79" s="13">
        <f t="shared" si="33"/>
        <v>4922.2922692951825</v>
      </c>
      <c r="F79" s="14">
        <f t="shared" si="34"/>
        <v>294818.84855398146</v>
      </c>
      <c r="G79" s="15">
        <f t="shared" si="35"/>
        <v>1.0617359420184891</v>
      </c>
      <c r="H79" s="13">
        <f t="shared" si="36"/>
        <v>2418.4938655771339</v>
      </c>
      <c r="I79" s="13">
        <f t="shared" si="37"/>
        <v>88412.914810999777</v>
      </c>
      <c r="J79" s="15">
        <f t="shared" si="29"/>
        <v>-6.1735942018489087E-2</v>
      </c>
      <c r="K79" s="13">
        <f t="shared" si="38"/>
        <v>-17142.604502663948</v>
      </c>
      <c r="L79" s="13">
        <f t="shared" si="46"/>
        <v>-489168.94140729285</v>
      </c>
      <c r="M79" s="15">
        <f t="shared" si="39"/>
        <v>-6.1735942018489032E-2</v>
      </c>
      <c r="N79" s="13">
        <f t="shared" si="30"/>
        <v>3055.943897888777</v>
      </c>
      <c r="O79" s="13">
        <f t="shared" si="40"/>
        <v>105555.51931366365</v>
      </c>
      <c r="P79" s="15">
        <f t="shared" si="31"/>
        <v>0.27543520502275015</v>
      </c>
      <c r="Q79" s="7">
        <f t="shared" si="41"/>
        <v>383231.76336498116</v>
      </c>
      <c r="R79" s="7">
        <f t="shared" si="42"/>
        <v>277676.24405131751</v>
      </c>
      <c r="S79" s="13">
        <f>IF('BANCO DE DADOS'!$AD$32="Sim",R79,Q79)</f>
        <v>277676.24405131751</v>
      </c>
      <c r="T79" s="9">
        <f t="shared" si="43"/>
        <v>75</v>
      </c>
      <c r="U79" s="17">
        <f t="shared" ca="1" si="44"/>
        <v>47574</v>
      </c>
      <c r="V79" s="22"/>
      <c r="W79" s="22"/>
      <c r="X79" s="22"/>
    </row>
    <row r="80" spans="2:37">
      <c r="B80" s="17">
        <f t="shared" ca="1" si="32"/>
        <v>47574</v>
      </c>
      <c r="C80" s="9">
        <f t="shared" si="45"/>
        <v>76</v>
      </c>
      <c r="D80" s="9"/>
      <c r="E80" s="13">
        <f t="shared" si="33"/>
        <v>4981.7572607225256</v>
      </c>
      <c r="F80" s="14">
        <f t="shared" si="34"/>
        <v>299800.60581470397</v>
      </c>
      <c r="G80" s="15">
        <f t="shared" si="35"/>
        <v>1.0622709375298773</v>
      </c>
      <c r="H80" s="13">
        <f t="shared" si="36"/>
        <v>2465.7247045999984</v>
      </c>
      <c r="I80" s="13">
        <f t="shared" si="37"/>
        <v>90878.639515599774</v>
      </c>
      <c r="J80" s="15">
        <f t="shared" si="29"/>
        <v>-6.2270937529877335E-2</v>
      </c>
      <c r="K80" s="13">
        <f t="shared" si="38"/>
        <v>-17574.485130430025</v>
      </c>
      <c r="L80" s="13">
        <f t="shared" si="46"/>
        <v>-506743.42653772287</v>
      </c>
      <c r="M80" s="15">
        <f t="shared" si="39"/>
        <v>-6.2270937529877265E-2</v>
      </c>
      <c r="N80" s="13">
        <f t="shared" si="30"/>
        <v>3115.3311649219868</v>
      </c>
      <c r="O80" s="13">
        <f t="shared" si="40"/>
        <v>108453.12464602973</v>
      </c>
      <c r="P80" s="15">
        <f t="shared" si="31"/>
        <v>0.27760144912314694</v>
      </c>
      <c r="Q80" s="7">
        <f t="shared" si="41"/>
        <v>390679.24533030367</v>
      </c>
      <c r="R80" s="7">
        <f t="shared" si="42"/>
        <v>282226.12068427395</v>
      </c>
      <c r="S80" s="13">
        <f>IF('BANCO DE DADOS'!$AD$32="Sim",R80,Q80)</f>
        <v>282226.12068427395</v>
      </c>
      <c r="T80" s="9">
        <f t="shared" si="43"/>
        <v>76</v>
      </c>
      <c r="U80" s="17">
        <f t="shared" ca="1" si="44"/>
        <v>47604</v>
      </c>
      <c r="V80" s="22"/>
      <c r="W80" s="22"/>
      <c r="X80" s="22"/>
    </row>
    <row r="81" spans="2:24">
      <c r="B81" s="17">
        <f t="shared" ca="1" si="32"/>
        <v>47604</v>
      </c>
      <c r="C81" s="9">
        <f t="shared" si="45"/>
        <v>77</v>
      </c>
      <c r="D81" s="9"/>
      <c r="E81" s="13">
        <f t="shared" si="33"/>
        <v>5041.9406339549305</v>
      </c>
      <c r="F81" s="14">
        <f t="shared" si="34"/>
        <v>304842.54644865892</v>
      </c>
      <c r="G81" s="15">
        <f t="shared" si="35"/>
        <v>1.0628018819426697</v>
      </c>
      <c r="H81" s="13">
        <f t="shared" si="36"/>
        <v>2513.6420278085907</v>
      </c>
      <c r="I81" s="13">
        <f t="shared" si="37"/>
        <v>93392.28154340836</v>
      </c>
      <c r="J81" s="15">
        <f t="shared" si="29"/>
        <v>-6.2801881942669668E-2</v>
      </c>
      <c r="K81" s="13">
        <f t="shared" si="38"/>
        <v>-18013.409590673051</v>
      </c>
      <c r="L81" s="13">
        <f t="shared" si="46"/>
        <v>-524756.83612839598</v>
      </c>
      <c r="M81" s="15">
        <f t="shared" si="39"/>
        <v>-6.2801881942669599E-2</v>
      </c>
      <c r="N81" s="13">
        <f t="shared" si="30"/>
        <v>3175.5804420890795</v>
      </c>
      <c r="O81" s="13">
        <f t="shared" si="40"/>
        <v>111405.69113408134</v>
      </c>
      <c r="P81" s="15">
        <f t="shared" si="31"/>
        <v>0.2797487394455126</v>
      </c>
      <c r="Q81" s="7">
        <f t="shared" si="41"/>
        <v>398234.82799206721</v>
      </c>
      <c r="R81" s="7">
        <f t="shared" si="42"/>
        <v>286829.13685798587</v>
      </c>
      <c r="S81" s="13">
        <f>IF('BANCO DE DADOS'!$AD$32="Sim",R81,Q81)</f>
        <v>286829.13685798587</v>
      </c>
      <c r="T81" s="9">
        <f t="shared" si="43"/>
        <v>77</v>
      </c>
      <c r="U81" s="17">
        <f t="shared" ca="1" si="44"/>
        <v>47635</v>
      </c>
      <c r="V81" s="22"/>
      <c r="W81" s="22"/>
      <c r="X81" s="22"/>
    </row>
    <row r="82" spans="2:24">
      <c r="B82" s="17">
        <f t="shared" ca="1" si="32"/>
        <v>47635</v>
      </c>
      <c r="C82" s="9">
        <f t="shared" si="45"/>
        <v>78</v>
      </c>
      <c r="D82" s="9"/>
      <c r="E82" s="13">
        <f t="shared" si="33"/>
        <v>5102.8510675847147</v>
      </c>
      <c r="F82" s="14">
        <f t="shared" si="34"/>
        <v>309945.39751624363</v>
      </c>
      <c r="G82" s="15">
        <f t="shared" si="35"/>
        <v>1.0633288190736392</v>
      </c>
      <c r="H82" s="13">
        <f t="shared" si="36"/>
        <v>2562.2548741529972</v>
      </c>
      <c r="I82" s="13">
        <f t="shared" si="37"/>
        <v>95954.53641756135</v>
      </c>
      <c r="J82" s="15">
        <f t="shared" si="29"/>
        <v>-6.3328819073639186E-2</v>
      </c>
      <c r="K82" s="13">
        <f t="shared" si="38"/>
        <v>-18459.460187596036</v>
      </c>
      <c r="L82" s="13">
        <f t="shared" si="46"/>
        <v>-543216.29631599202</v>
      </c>
      <c r="M82" s="15">
        <f t="shared" si="39"/>
        <v>-6.3328819073639131E-2</v>
      </c>
      <c r="N82" s="13">
        <f t="shared" si="30"/>
        <v>3236.7030732709209</v>
      </c>
      <c r="O82" s="13">
        <f t="shared" si="40"/>
        <v>114413.99660515733</v>
      </c>
      <c r="P82" s="15">
        <f t="shared" si="31"/>
        <v>0.2818773471981304</v>
      </c>
      <c r="Q82" s="7">
        <f t="shared" si="41"/>
        <v>405899.93393380492</v>
      </c>
      <c r="R82" s="7">
        <f t="shared" si="42"/>
        <v>291485.93732864759</v>
      </c>
      <c r="S82" s="13">
        <f>IF('BANCO DE DADOS'!$AD$32="Sim",R82,Q82)</f>
        <v>291485.93732864759</v>
      </c>
      <c r="T82" s="9">
        <f t="shared" si="43"/>
        <v>78</v>
      </c>
      <c r="U82" s="17">
        <f t="shared" ca="1" si="44"/>
        <v>47665</v>
      </c>
      <c r="V82" s="22"/>
      <c r="W82" s="22"/>
      <c r="X82" s="22"/>
    </row>
    <row r="83" spans="2:24">
      <c r="B83" s="17">
        <f t="shared" ca="1" si="32"/>
        <v>47665</v>
      </c>
      <c r="C83" s="9">
        <f t="shared" si="45"/>
        <v>79</v>
      </c>
      <c r="D83" s="9"/>
      <c r="E83" s="13">
        <f t="shared" si="33"/>
        <v>5164.4973450481184</v>
      </c>
      <c r="F83" s="14">
        <f t="shared" si="34"/>
        <v>315109.89486129174</v>
      </c>
      <c r="G83" s="15">
        <f t="shared" si="35"/>
        <v>1.0638517914531751</v>
      </c>
      <c r="H83" s="13">
        <f t="shared" si="36"/>
        <v>2611.5723965785041</v>
      </c>
      <c r="I83" s="13">
        <f t="shared" si="37"/>
        <v>98566.10881413985</v>
      </c>
      <c r="J83" s="15">
        <f t="shared" si="29"/>
        <v>-6.38517914531751E-2</v>
      </c>
      <c r="K83" s="13">
        <f t="shared" si="38"/>
        <v>-18912.720223962446</v>
      </c>
      <c r="L83" s="13">
        <f t="shared" si="46"/>
        <v>-562129.01653995446</v>
      </c>
      <c r="M83" s="15">
        <f t="shared" si="39"/>
        <v>-6.3851791453175141E-2</v>
      </c>
      <c r="N83" s="13">
        <f t="shared" si="30"/>
        <v>3298.7105453756008</v>
      </c>
      <c r="O83" s="13">
        <f t="shared" si="40"/>
        <v>117478.82903810224</v>
      </c>
      <c r="P83" s="15">
        <f t="shared" si="31"/>
        <v>0.28398753612567684</v>
      </c>
      <c r="Q83" s="7">
        <f t="shared" si="41"/>
        <v>413676.00367543154</v>
      </c>
      <c r="R83" s="7">
        <f t="shared" si="42"/>
        <v>296197.1746373293</v>
      </c>
      <c r="S83" s="13">
        <f>IF('BANCO DE DADOS'!$AD$32="Sim",R83,Q83)</f>
        <v>296197.1746373293</v>
      </c>
      <c r="T83" s="9">
        <f t="shared" si="43"/>
        <v>79</v>
      </c>
      <c r="U83" s="17">
        <f t="shared" ca="1" si="44"/>
        <v>47696</v>
      </c>
      <c r="V83" s="22"/>
      <c r="W83" s="22"/>
      <c r="X83" s="22"/>
    </row>
    <row r="84" spans="2:24">
      <c r="B84" s="17">
        <f t="shared" ca="1" si="32"/>
        <v>47696</v>
      </c>
      <c r="C84" s="9">
        <f t="shared" si="45"/>
        <v>80</v>
      </c>
      <c r="D84" s="9"/>
      <c r="E84" s="13">
        <f t="shared" si="33"/>
        <v>5226.8883558918933</v>
      </c>
      <c r="F84" s="14">
        <f t="shared" si="34"/>
        <v>320336.78321718366</v>
      </c>
      <c r="G84" s="15">
        <f t="shared" si="35"/>
        <v>1.0643708403865648</v>
      </c>
      <c r="H84" s="13">
        <f t="shared" si="36"/>
        <v>2661.6038634336164</v>
      </c>
      <c r="I84" s="13">
        <f t="shared" si="37"/>
        <v>101227.71267757347</v>
      </c>
      <c r="J84" s="15">
        <f t="shared" si="29"/>
        <v>-6.437084038656482E-2</v>
      </c>
      <c r="K84" s="13">
        <f t="shared" si="38"/>
        <v>-19373.274013153103</v>
      </c>
      <c r="L84" s="13">
        <f t="shared" si="46"/>
        <v>-581502.29055310762</v>
      </c>
      <c r="M84" s="15">
        <f t="shared" si="39"/>
        <v>-6.437084038656489E-2</v>
      </c>
      <c r="N84" s="13">
        <f t="shared" si="30"/>
        <v>3361.6144901048174</v>
      </c>
      <c r="O84" s="13">
        <f t="shared" si="40"/>
        <v>120600.98669072654</v>
      </c>
      <c r="P84" s="15">
        <f t="shared" si="31"/>
        <v>0.28607956283119818</v>
      </c>
      <c r="Q84" s="7">
        <f t="shared" si="41"/>
        <v>421564.4958947571</v>
      </c>
      <c r="R84" s="7">
        <f t="shared" si="42"/>
        <v>300963.50920403056</v>
      </c>
      <c r="S84" s="13">
        <f>IF('BANCO DE DADOS'!$AD$32="Sim",R84,Q84)</f>
        <v>300963.50920403056</v>
      </c>
      <c r="T84" s="9">
        <f t="shared" si="43"/>
        <v>80</v>
      </c>
      <c r="U84" s="17">
        <f t="shared" ca="1" si="44"/>
        <v>47727</v>
      </c>
      <c r="V84" s="22"/>
      <c r="W84" s="22"/>
      <c r="X84" s="22"/>
    </row>
    <row r="85" spans="2:24">
      <c r="B85" s="17">
        <f t="shared" ca="1" si="32"/>
        <v>47727</v>
      </c>
      <c r="C85" s="9">
        <f t="shared" si="45"/>
        <v>81</v>
      </c>
      <c r="D85" s="9"/>
      <c r="E85" s="13">
        <f t="shared" si="33"/>
        <v>5290.0330970552004</v>
      </c>
      <c r="F85" s="14">
        <f t="shared" si="34"/>
        <v>325626.81631423888</v>
      </c>
      <c r="G85" s="15">
        <f t="shared" si="35"/>
        <v>1.0648860060119123</v>
      </c>
      <c r="H85" s="13">
        <f t="shared" si="36"/>
        <v>2712.3586598952847</v>
      </c>
      <c r="I85" s="13">
        <f t="shared" si="37"/>
        <v>103940.07133746875</v>
      </c>
      <c r="J85" s="15">
        <f t="shared" si="29"/>
        <v>-6.4886006011912301E-2</v>
      </c>
      <c r="K85" s="13">
        <f t="shared" si="38"/>
        <v>-19841.206891368609</v>
      </c>
      <c r="L85" s="13">
        <f t="shared" si="46"/>
        <v>-601343.49744447623</v>
      </c>
      <c r="M85" s="15">
        <f t="shared" si="39"/>
        <v>-6.4886006011912245E-2</v>
      </c>
      <c r="N85" s="13">
        <f t="shared" si="30"/>
        <v>3425.4266857418429</v>
      </c>
      <c r="O85" s="13">
        <f t="shared" si="40"/>
        <v>123781.27822883736</v>
      </c>
      <c r="P85" s="15">
        <f t="shared" si="31"/>
        <v>0.28815367708043427</v>
      </c>
      <c r="Q85" s="7">
        <f t="shared" si="41"/>
        <v>429566.88765170763</v>
      </c>
      <c r="R85" s="7">
        <f t="shared" si="42"/>
        <v>305785.60942287027</v>
      </c>
      <c r="S85" s="13">
        <f>IF('BANCO DE DADOS'!$AD$32="Sim",R85,Q85)</f>
        <v>305785.60942287027</v>
      </c>
      <c r="T85" s="9">
        <f t="shared" si="43"/>
        <v>81</v>
      </c>
      <c r="U85" s="17">
        <f t="shared" ca="1" si="44"/>
        <v>47757</v>
      </c>
      <c r="V85" s="22"/>
      <c r="W85" s="22"/>
      <c r="X85" s="22"/>
    </row>
    <row r="86" spans="2:24">
      <c r="B86" s="17">
        <f t="shared" ca="1" si="32"/>
        <v>47757</v>
      </c>
      <c r="C86" s="9">
        <f t="shared" si="45"/>
        <v>82</v>
      </c>
      <c r="D86" s="9"/>
      <c r="E86" s="13">
        <f t="shared" si="33"/>
        <v>5353.9406741669909</v>
      </c>
      <c r="F86" s="14">
        <f t="shared" si="34"/>
        <v>330980.75698840589</v>
      </c>
      <c r="G86" s="15">
        <f t="shared" si="35"/>
        <v>1.0653973273549038</v>
      </c>
      <c r="H86" s="13">
        <f t="shared" si="36"/>
        <v>2763.8462894115478</v>
      </c>
      <c r="I86" s="13">
        <f t="shared" si="37"/>
        <v>106703.9176268803</v>
      </c>
      <c r="J86" s="15">
        <f t="shared" si="29"/>
        <v>-6.5397327354903778E-2</v>
      </c>
      <c r="K86" s="13">
        <f t="shared" si="38"/>
        <v>-20316.605229979323</v>
      </c>
      <c r="L86" s="13">
        <f t="shared" si="46"/>
        <v>-621660.10267445561</v>
      </c>
      <c r="M86" s="15">
        <f t="shared" si="39"/>
        <v>-6.5397327354903764E-2</v>
      </c>
      <c r="N86" s="13">
        <f t="shared" si="30"/>
        <v>3490.1590589613425</v>
      </c>
      <c r="O86" s="13">
        <f t="shared" si="40"/>
        <v>127020.52285685961</v>
      </c>
      <c r="P86" s="15">
        <f t="shared" si="31"/>
        <v>0.2902101220896241</v>
      </c>
      <c r="Q86" s="7">
        <f t="shared" si="41"/>
        <v>437684.67461528617</v>
      </c>
      <c r="R86" s="7">
        <f t="shared" si="42"/>
        <v>310664.15175842657</v>
      </c>
      <c r="S86" s="13">
        <f>IF('BANCO DE DADOS'!$AD$32="Sim",R86,Q86)</f>
        <v>310664.15175842657</v>
      </c>
      <c r="T86" s="9">
        <f t="shared" si="43"/>
        <v>82</v>
      </c>
      <c r="U86" s="17">
        <f t="shared" ca="1" si="44"/>
        <v>47788</v>
      </c>
      <c r="V86" s="22"/>
      <c r="W86" s="22"/>
      <c r="X86" s="22"/>
    </row>
    <row r="87" spans="2:24">
      <c r="B87" s="17">
        <f t="shared" ca="1" si="32"/>
        <v>47788</v>
      </c>
      <c r="C87" s="9">
        <f t="shared" si="45"/>
        <v>83</v>
      </c>
      <c r="D87" s="9"/>
      <c r="E87" s="13">
        <f t="shared" si="33"/>
        <v>5418.620302859058</v>
      </c>
      <c r="F87" s="14">
        <f t="shared" si="34"/>
        <v>336399.37729126494</v>
      </c>
      <c r="G87" s="15">
        <f t="shared" si="35"/>
        <v>1.0659048423806163</v>
      </c>
      <c r="H87" s="13">
        <f t="shared" si="36"/>
        <v>2816.0763751618051</v>
      </c>
      <c r="I87" s="13">
        <f t="shared" si="37"/>
        <v>109519.99400204211</v>
      </c>
      <c r="J87" s="15">
        <f t="shared" si="29"/>
        <v>-6.5904842380616335E-2</v>
      </c>
      <c r="K87" s="13">
        <f t="shared" si="38"/>
        <v>-20799.556448024523</v>
      </c>
      <c r="L87" s="13">
        <f t="shared" si="46"/>
        <v>-642459.65912248008</v>
      </c>
      <c r="M87" s="15">
        <f t="shared" si="39"/>
        <v>-6.5904842380616363E-2</v>
      </c>
      <c r="N87" s="13">
        <f t="shared" si="30"/>
        <v>3555.8236866613083</v>
      </c>
      <c r="O87" s="13">
        <f t="shared" si="40"/>
        <v>130319.55045006663</v>
      </c>
      <c r="P87" s="15">
        <f t="shared" si="31"/>
        <v>0.29224913479784198</v>
      </c>
      <c r="Q87" s="7">
        <f t="shared" si="41"/>
        <v>445919.37129330705</v>
      </c>
      <c r="R87" s="7">
        <f t="shared" si="42"/>
        <v>315599.82084324042</v>
      </c>
      <c r="S87" s="13">
        <f>IF('BANCO DE DADOS'!$AD$32="Sim",R87,Q87)</f>
        <v>315599.82084324042</v>
      </c>
      <c r="T87" s="9">
        <f t="shared" si="43"/>
        <v>83</v>
      </c>
      <c r="U87" s="17">
        <f t="shared" ca="1" si="44"/>
        <v>47818</v>
      </c>
      <c r="V87" s="22"/>
      <c r="W87" s="22"/>
      <c r="X87" s="22"/>
    </row>
    <row r="88" spans="2:24">
      <c r="B88" s="17">
        <f t="shared" ca="1" si="32"/>
        <v>47818</v>
      </c>
      <c r="C88" s="9">
        <f t="shared" si="45"/>
        <v>84</v>
      </c>
      <c r="D88" s="9">
        <v>7</v>
      </c>
      <c r="E88" s="13">
        <f t="shared" si="33"/>
        <v>5484.0813100949572</v>
      </c>
      <c r="F88" s="14">
        <f t="shared" si="34"/>
        <v>341883.45860135992</v>
      </c>
      <c r="G88" s="15">
        <f t="shared" si="35"/>
        <v>1.0664085880425476</v>
      </c>
      <c r="H88" s="13">
        <f t="shared" si="36"/>
        <v>2869.0586615349366</v>
      </c>
      <c r="I88" s="13">
        <f t="shared" si="37"/>
        <v>112389.05266357704</v>
      </c>
      <c r="J88" s="15">
        <f t="shared" si="29"/>
        <v>-6.6408588042547567E-2</v>
      </c>
      <c r="K88" s="13">
        <f t="shared" si="38"/>
        <v>-21290.149024862563</v>
      </c>
      <c r="L88" s="13">
        <f t="shared" si="46"/>
        <v>-663749.80814734264</v>
      </c>
      <c r="M88" s="15">
        <f t="shared" si="39"/>
        <v>-6.6408588042547664E-2</v>
      </c>
      <c r="N88" s="13">
        <f t="shared" si="30"/>
        <v>3622.4327978173742</v>
      </c>
      <c r="O88" s="13">
        <f t="shared" si="40"/>
        <v>133679.20168843959</v>
      </c>
      <c r="P88" s="15">
        <f t="shared" si="31"/>
        <v>0.29427094612483901</v>
      </c>
      <c r="Q88" s="7">
        <f t="shared" si="41"/>
        <v>454272.51126493694</v>
      </c>
      <c r="R88" s="7">
        <f t="shared" si="42"/>
        <v>320593.30957649736</v>
      </c>
      <c r="S88" s="13">
        <f>IF('BANCO DE DADOS'!$AD$32="Sim",R88,Q88)</f>
        <v>320593.30957649736</v>
      </c>
      <c r="T88" s="9">
        <f t="shared" si="43"/>
        <v>84</v>
      </c>
      <c r="U88" s="17">
        <f t="shared" ca="1" si="44"/>
        <v>47849</v>
      </c>
      <c r="V88" s="22"/>
      <c r="W88" s="22"/>
      <c r="X88" s="22"/>
    </row>
    <row r="89" spans="2:24">
      <c r="B89" s="17">
        <f t="shared" ca="1" si="32"/>
        <v>47849</v>
      </c>
      <c r="C89" s="9">
        <f t="shared" si="45"/>
        <v>85</v>
      </c>
      <c r="D89" s="9"/>
      <c r="E89" s="13">
        <f t="shared" si="33"/>
        <v>5550.3331355149758</v>
      </c>
      <c r="F89" s="14">
        <f t="shared" si="34"/>
        <v>347433.7917368749</v>
      </c>
      <c r="G89" s="15">
        <f t="shared" si="35"/>
        <v>1.0669086003290376</v>
      </c>
      <c r="H89" s="13">
        <f t="shared" si="36"/>
        <v>2922.8030156254767</v>
      </c>
      <c r="I89" s="13">
        <f t="shared" si="37"/>
        <v>115311.85567920252</v>
      </c>
      <c r="J89" s="15">
        <f t="shared" si="29"/>
        <v>-6.690860032903756E-2</v>
      </c>
      <c r="K89" s="13">
        <f t="shared" si="38"/>
        <v>-21788.47251297388</v>
      </c>
      <c r="L89" s="13">
        <f t="shared" si="46"/>
        <v>-685538.28066031658</v>
      </c>
      <c r="M89" s="15">
        <f t="shared" si="39"/>
        <v>-6.6908600329037671E-2</v>
      </c>
      <c r="N89" s="13">
        <f t="shared" si="30"/>
        <v>3689.9987753597893</v>
      </c>
      <c r="O89" s="13">
        <f t="shared" si="40"/>
        <v>137100.32819217636</v>
      </c>
      <c r="P89" s="15">
        <f t="shared" si="31"/>
        <v>0.29627578121529624</v>
      </c>
      <c r="Q89" s="7">
        <f t="shared" si="41"/>
        <v>462745.64741607738</v>
      </c>
      <c r="R89" s="7">
        <f t="shared" si="42"/>
        <v>325645.31922390102</v>
      </c>
      <c r="S89" s="13">
        <f>IF('BANCO DE DADOS'!$AD$32="Sim",R89,Q89)</f>
        <v>325645.31922390102</v>
      </c>
      <c r="T89" s="9">
        <f t="shared" si="43"/>
        <v>85</v>
      </c>
      <c r="U89" s="17">
        <f t="shared" ca="1" si="44"/>
        <v>47880</v>
      </c>
      <c r="V89" s="22"/>
      <c r="W89" s="22"/>
      <c r="X89" s="22"/>
    </row>
    <row r="90" spans="2:24">
      <c r="B90" s="17">
        <f t="shared" ca="1" si="32"/>
        <v>47880</v>
      </c>
      <c r="C90" s="9">
        <f t="shared" si="45"/>
        <v>86</v>
      </c>
      <c r="D90" s="9"/>
      <c r="E90" s="13">
        <f t="shared" si="33"/>
        <v>5617.385332797352</v>
      </c>
      <c r="F90" s="14">
        <f t="shared" si="34"/>
        <v>353051.17706967227</v>
      </c>
      <c r="G90" s="15">
        <f t="shared" si="35"/>
        <v>1.0674049143072382</v>
      </c>
      <c r="H90" s="13">
        <f t="shared" si="36"/>
        <v>2977.3194287480728</v>
      </c>
      <c r="I90" s="13">
        <f t="shared" si="37"/>
        <v>118289.17510795059</v>
      </c>
      <c r="J90" s="15">
        <f t="shared" si="29"/>
        <v>-6.7404914307238162E-2</v>
      </c>
      <c r="K90" s="13">
        <f t="shared" si="38"/>
        <v>-22294.617550918541</v>
      </c>
      <c r="L90" s="13">
        <f t="shared" si="46"/>
        <v>-707832.89821123518</v>
      </c>
      <c r="M90" s="15">
        <f t="shared" si="39"/>
        <v>-6.7404914307238245E-2</v>
      </c>
      <c r="N90" s="13">
        <f t="shared" si="30"/>
        <v>3758.5341580733207</v>
      </c>
      <c r="O90" s="13">
        <f t="shared" si="40"/>
        <v>140583.79265886912</v>
      </c>
      <c r="P90" s="15">
        <f t="shared" si="31"/>
        <v>0.29826385967032726</v>
      </c>
      <c r="Q90" s="7">
        <f t="shared" si="41"/>
        <v>471340.35217762284</v>
      </c>
      <c r="R90" s="7">
        <f t="shared" si="42"/>
        <v>330756.55951875373</v>
      </c>
      <c r="S90" s="13">
        <f>IF('BANCO DE DADOS'!$AD$32="Sim",R90,Q90)</f>
        <v>330756.55951875373</v>
      </c>
      <c r="T90" s="9">
        <f t="shared" si="43"/>
        <v>86</v>
      </c>
      <c r="U90" s="17">
        <f t="shared" ca="1" si="44"/>
        <v>47908</v>
      </c>
      <c r="V90" s="22"/>
      <c r="W90" s="22"/>
      <c r="X90" s="22"/>
    </row>
    <row r="91" spans="2:24">
      <c r="B91" s="17">
        <f t="shared" ca="1" si="32"/>
        <v>47908</v>
      </c>
      <c r="C91" s="9">
        <f t="shared" si="45"/>
        <v>87</v>
      </c>
      <c r="D91" s="9"/>
      <c r="E91" s="13">
        <f t="shared" si="33"/>
        <v>5685.2475710359422</v>
      </c>
      <c r="F91" s="14">
        <f t="shared" si="34"/>
        <v>358736.4246407082</v>
      </c>
      <c r="G91" s="15">
        <f t="shared" si="35"/>
        <v>1.0678975641647779</v>
      </c>
      <c r="H91" s="13">
        <f t="shared" si="36"/>
        <v>3032.6180179704461</v>
      </c>
      <c r="I91" s="13">
        <f t="shared" si="37"/>
        <v>121321.79312592105</v>
      </c>
      <c r="J91" s="15">
        <f t="shared" si="29"/>
        <v>-6.7897564164777879E-2</v>
      </c>
      <c r="K91" s="13">
        <f t="shared" si="38"/>
        <v>-22808.67587645055</v>
      </c>
      <c r="L91" s="13">
        <f t="shared" si="46"/>
        <v>-730641.57408768567</v>
      </c>
      <c r="M91" s="15">
        <f t="shared" si="39"/>
        <v>-6.7897564164777838E-2</v>
      </c>
      <c r="N91" s="13">
        <f t="shared" si="30"/>
        <v>3828.0516425203655</v>
      </c>
      <c r="O91" s="13">
        <f t="shared" si="40"/>
        <v>144130.4690023716</v>
      </c>
      <c r="P91" s="15">
        <f t="shared" si="31"/>
        <v>0.30023539576701458</v>
      </c>
      <c r="Q91" s="7">
        <f t="shared" si="41"/>
        <v>480058.21776662924</v>
      </c>
      <c r="R91" s="7">
        <f t="shared" si="42"/>
        <v>335927.74876425765</v>
      </c>
      <c r="S91" s="13">
        <f>IF('BANCO DE DADOS'!$AD$32="Sim",R91,Q91)</f>
        <v>335927.74876425765</v>
      </c>
      <c r="T91" s="9">
        <f t="shared" si="43"/>
        <v>87</v>
      </c>
      <c r="U91" s="17">
        <f t="shared" ca="1" si="44"/>
        <v>47939</v>
      </c>
      <c r="V91" s="22"/>
      <c r="W91" s="22"/>
      <c r="X91" s="22"/>
    </row>
    <row r="92" spans="2:24">
      <c r="B92" s="17">
        <f t="shared" ca="1" si="32"/>
        <v>47939</v>
      </c>
      <c r="C92" s="9">
        <f t="shared" si="45"/>
        <v>88</v>
      </c>
      <c r="D92" s="9"/>
      <c r="E92" s="13">
        <f t="shared" si="33"/>
        <v>5753.9296361345241</v>
      </c>
      <c r="F92" s="14">
        <f t="shared" si="34"/>
        <v>364490.35427684273</v>
      </c>
      <c r="G92" s="15">
        <f t="shared" si="35"/>
        <v>1.0683865832492569</v>
      </c>
      <c r="H92" s="13">
        <f t="shared" si="36"/>
        <v>3088.7090276650761</v>
      </c>
      <c r="I92" s="13">
        <f t="shared" si="37"/>
        <v>124410.50215358612</v>
      </c>
      <c r="J92" s="15">
        <f t="shared" si="29"/>
        <v>-6.8386583249256949E-2</v>
      </c>
      <c r="K92" s="13">
        <f t="shared" si="38"/>
        <v>-23330.740339790587</v>
      </c>
      <c r="L92" s="13">
        <f t="shared" si="46"/>
        <v>-753972.31442747626</v>
      </c>
      <c r="M92" s="15">
        <f t="shared" si="39"/>
        <v>-6.8386583249256977E-2</v>
      </c>
      <c r="N92" s="13">
        <f t="shared" si="30"/>
        <v>3898.5640849875576</v>
      </c>
      <c r="O92" s="13">
        <f t="shared" si="40"/>
        <v>147741.24249337672</v>
      </c>
      <c r="P92" s="15">
        <f t="shared" si="31"/>
        <v>0.30219059866670628</v>
      </c>
      <c r="Q92" s="7">
        <f t="shared" si="41"/>
        <v>488900.85643042886</v>
      </c>
      <c r="R92" s="7">
        <f t="shared" si="42"/>
        <v>341159.61393705214</v>
      </c>
      <c r="S92" s="13">
        <f>IF('BANCO DE DADOS'!$AD$32="Sim",R92,Q92)</f>
        <v>341159.61393705214</v>
      </c>
      <c r="T92" s="9">
        <f t="shared" si="43"/>
        <v>88</v>
      </c>
      <c r="U92" s="17">
        <f t="shared" ca="1" si="44"/>
        <v>47969</v>
      </c>
      <c r="V92" s="22"/>
      <c r="W92" s="22"/>
      <c r="X92" s="22"/>
    </row>
    <row r="93" spans="2:24">
      <c r="B93" s="17">
        <f t="shared" ca="1" si="32"/>
        <v>47969</v>
      </c>
      <c r="C93" s="9">
        <f t="shared" si="45"/>
        <v>89</v>
      </c>
      <c r="D93" s="9"/>
      <c r="E93" s="13">
        <f t="shared" si="33"/>
        <v>5823.4414322179518</v>
      </c>
      <c r="F93" s="14">
        <f t="shared" si="34"/>
        <v>370313.79570906068</v>
      </c>
      <c r="G93" s="15">
        <f t="shared" si="35"/>
        <v>1.0688720041057012</v>
      </c>
      <c r="H93" s="13">
        <f t="shared" si="36"/>
        <v>3145.6028310798433</v>
      </c>
      <c r="I93" s="13">
        <f t="shared" si="37"/>
        <v>127556.10498466596</v>
      </c>
      <c r="J93" s="15">
        <f t="shared" si="29"/>
        <v>-6.8872004105701157E-2</v>
      </c>
      <c r="K93" s="13">
        <f t="shared" si="38"/>
        <v>-23860.904917058768</v>
      </c>
      <c r="L93" s="13">
        <f t="shared" si="46"/>
        <v>-777833.21934453503</v>
      </c>
      <c r="M93" s="15">
        <f t="shared" si="39"/>
        <v>-6.8872004105701087E-2</v>
      </c>
      <c r="N93" s="13">
        <f t="shared" si="30"/>
        <v>3970.084503456148</v>
      </c>
      <c r="O93" s="13">
        <f t="shared" si="40"/>
        <v>151417.00990172476</v>
      </c>
      <c r="P93" s="15">
        <f t="shared" si="31"/>
        <v>0.30412967261274859</v>
      </c>
      <c r="Q93" s="7">
        <f t="shared" si="41"/>
        <v>497869.90069372667</v>
      </c>
      <c r="R93" s="7">
        <f t="shared" si="42"/>
        <v>346452.89079200191</v>
      </c>
      <c r="S93" s="13">
        <f>IF('BANCO DE DADOS'!$AD$32="Sim",R93,Q93)</f>
        <v>346452.89079200191</v>
      </c>
      <c r="T93" s="9">
        <f t="shared" si="43"/>
        <v>89</v>
      </c>
      <c r="U93" s="17">
        <f t="shared" ca="1" si="44"/>
        <v>48000</v>
      </c>
      <c r="V93" s="22"/>
      <c r="W93" s="22"/>
      <c r="X93" s="22"/>
    </row>
    <row r="94" spans="2:24">
      <c r="B94" s="17">
        <f t="shared" ca="1" si="32"/>
        <v>48000</v>
      </c>
      <c r="C94" s="9">
        <f t="shared" si="45"/>
        <v>90</v>
      </c>
      <c r="D94" s="9"/>
      <c r="E94" s="13">
        <f t="shared" si="33"/>
        <v>5893.7929830603525</v>
      </c>
      <c r="F94" s="14">
        <f t="shared" si="34"/>
        <v>376207.58869212103</v>
      </c>
      <c r="G94" s="15">
        <f t="shared" si="35"/>
        <v>1.0693538585120919</v>
      </c>
      <c r="H94" s="13">
        <f t="shared" si="36"/>
        <v>3203.3099319278549</v>
      </c>
      <c r="I94" s="13">
        <f t="shared" si="37"/>
        <v>130759.41491659381</v>
      </c>
      <c r="J94" s="15">
        <f t="shared" si="29"/>
        <v>-6.9353858512091859E-2</v>
      </c>
      <c r="K94" s="13">
        <f t="shared" si="38"/>
        <v>-24399.264723870263</v>
      </c>
      <c r="L94" s="13">
        <f t="shared" si="46"/>
        <v>-802232.48406840535</v>
      </c>
      <c r="M94" s="15">
        <f t="shared" si="39"/>
        <v>-6.9353858512091929E-2</v>
      </c>
      <c r="N94" s="13">
        <f t="shared" si="30"/>
        <v>4042.6260795964536</v>
      </c>
      <c r="O94" s="13">
        <f t="shared" si="40"/>
        <v>155158.67964046408</v>
      </c>
      <c r="P94" s="15">
        <f t="shared" si="31"/>
        <v>0.30605281711828725</v>
      </c>
      <c r="Q94" s="7">
        <f t="shared" si="41"/>
        <v>506967.00360871485</v>
      </c>
      <c r="R94" s="7">
        <f t="shared" si="42"/>
        <v>351808.32396825077</v>
      </c>
      <c r="S94" s="13">
        <f>IF('BANCO DE DADOS'!$AD$32="Sim",R94,Q94)</f>
        <v>351808.32396825077</v>
      </c>
      <c r="T94" s="9">
        <f t="shared" si="43"/>
        <v>90</v>
      </c>
      <c r="U94" s="17">
        <f t="shared" ca="1" si="44"/>
        <v>48030</v>
      </c>
      <c r="V94" s="22"/>
      <c r="W94" s="22"/>
      <c r="X94" s="22"/>
    </row>
    <row r="95" spans="2:24">
      <c r="B95" s="17">
        <f t="shared" ca="1" si="32"/>
        <v>48030</v>
      </c>
      <c r="C95" s="9">
        <f t="shared" si="45"/>
        <v>91</v>
      </c>
      <c r="D95" s="9"/>
      <c r="E95" s="13">
        <f t="shared" si="33"/>
        <v>5964.9944335305827</v>
      </c>
      <c r="F95" s="14">
        <f t="shared" si="34"/>
        <v>382172.58312565164</v>
      </c>
      <c r="G95" s="15">
        <f t="shared" si="35"/>
        <v>1.0698321775130852</v>
      </c>
      <c r="H95" s="13">
        <f t="shared" si="36"/>
        <v>3261.8409659966892</v>
      </c>
      <c r="I95" s="13">
        <f t="shared" si="37"/>
        <v>134021.25588259051</v>
      </c>
      <c r="J95" s="15">
        <f t="shared" si="29"/>
        <v>-6.9832177513085236E-2</v>
      </c>
      <c r="K95" s="13">
        <f t="shared" si="38"/>
        <v>-24945.916029094544</v>
      </c>
      <c r="L95" s="13">
        <f t="shared" si="46"/>
        <v>-827178.40009749983</v>
      </c>
      <c r="M95" s="15">
        <f t="shared" si="39"/>
        <v>-6.9832177513085139E-2</v>
      </c>
      <c r="N95" s="13">
        <f t="shared" si="30"/>
        <v>4116.2021607866645</v>
      </c>
      <c r="O95" s="13">
        <f t="shared" si="40"/>
        <v>158967.17191168503</v>
      </c>
      <c r="P95" s="15">
        <f t="shared" si="31"/>
        <v>0.30796022714472343</v>
      </c>
      <c r="Q95" s="7">
        <f t="shared" si="41"/>
        <v>516193.83900824212</v>
      </c>
      <c r="R95" s="7">
        <f t="shared" si="42"/>
        <v>357226.6670965571</v>
      </c>
      <c r="S95" s="13">
        <f>IF('BANCO DE DADOS'!$AD$32="Sim",R95,Q95)</f>
        <v>357226.6670965571</v>
      </c>
      <c r="T95" s="9">
        <f t="shared" si="43"/>
        <v>91</v>
      </c>
      <c r="U95" s="17">
        <f t="shared" ca="1" si="44"/>
        <v>48061</v>
      </c>
      <c r="V95" s="22"/>
      <c r="W95" s="22"/>
      <c r="X95" s="22"/>
    </row>
    <row r="96" spans="2:24">
      <c r="B96" s="17">
        <f t="shared" ca="1" si="32"/>
        <v>48061</v>
      </c>
      <c r="C96" s="9">
        <f t="shared" si="45"/>
        <v>92</v>
      </c>
      <c r="D96" s="9"/>
      <c r="E96" s="13">
        <f t="shared" si="33"/>
        <v>6037.0560510551422</v>
      </c>
      <c r="F96" s="14">
        <f t="shared" si="34"/>
        <v>388209.63917670678</v>
      </c>
      <c r="G96" s="15">
        <f t="shared" si="35"/>
        <v>1.0703069914520211</v>
      </c>
      <c r="H96" s="13">
        <f t="shared" si="36"/>
        <v>3321.2067027772932</v>
      </c>
      <c r="I96" s="13">
        <f t="shared" si="37"/>
        <v>137342.46258536782</v>
      </c>
      <c r="J96" s="15">
        <f t="shared" si="29"/>
        <v>-7.0306991452021128E-2</v>
      </c>
      <c r="K96" s="13">
        <f t="shared" si="38"/>
        <v>-25500.956268781389</v>
      </c>
      <c r="L96" s="13">
        <f t="shared" si="46"/>
        <v>-852679.35636628116</v>
      </c>
      <c r="M96" s="15">
        <f t="shared" si="39"/>
        <v>-7.0306991452021225E-2</v>
      </c>
      <c r="N96" s="13">
        <f t="shared" si="30"/>
        <v>4190.8262621563035</v>
      </c>
      <c r="O96" s="13">
        <f t="shared" si="40"/>
        <v>162843.41885414912</v>
      </c>
      <c r="P96" s="15">
        <f t="shared" si="31"/>
        <v>0.30985209327137431</v>
      </c>
      <c r="Q96" s="7">
        <f t="shared" si="41"/>
        <v>525552.10176207451</v>
      </c>
      <c r="R96" s="7">
        <f t="shared" si="42"/>
        <v>362708.68290792539</v>
      </c>
      <c r="S96" s="13">
        <f>IF('BANCO DE DADOS'!$AD$32="Sim",R96,Q96)</f>
        <v>362708.68290792539</v>
      </c>
      <c r="T96" s="9">
        <f t="shared" si="43"/>
        <v>92</v>
      </c>
      <c r="U96" s="17">
        <f t="shared" ca="1" si="44"/>
        <v>48092</v>
      </c>
      <c r="V96" s="22"/>
      <c r="W96" s="22"/>
      <c r="X96" s="22"/>
    </row>
    <row r="97" spans="2:24">
      <c r="B97" s="17">
        <f t="shared" ca="1" si="32"/>
        <v>48092</v>
      </c>
      <c r="C97" s="9">
        <f t="shared" si="45"/>
        <v>93</v>
      </c>
      <c r="D97" s="9"/>
      <c r="E97" s="13">
        <f t="shared" si="33"/>
        <v>6109.9882270987619</v>
      </c>
      <c r="F97" s="14">
        <f t="shared" si="34"/>
        <v>394319.62740380556</v>
      </c>
      <c r="G97" s="15">
        <f t="shared" si="35"/>
        <v>1.0707783300013241</v>
      </c>
      <c r="H97" s="13">
        <f t="shared" si="36"/>
        <v>3381.4180471127743</v>
      </c>
      <c r="I97" s="13">
        <f t="shared" si="37"/>
        <v>140723.88063248058</v>
      </c>
      <c r="J97" s="15">
        <f t="shared" si="29"/>
        <v>-7.0778330001324052E-2</v>
      </c>
      <c r="K97" s="13">
        <f t="shared" si="38"/>
        <v>-26064.484060254763</v>
      </c>
      <c r="L97" s="13">
        <f t="shared" si="46"/>
        <v>-878743.84042653593</v>
      </c>
      <c r="M97" s="15">
        <f t="shared" si="39"/>
        <v>-7.0778330001324136E-2</v>
      </c>
      <c r="N97" s="13">
        <f t="shared" si="30"/>
        <v>4266.5120686546443</v>
      </c>
      <c r="O97" s="13">
        <f t="shared" si="40"/>
        <v>166788.36469273519</v>
      </c>
      <c r="P97" s="15">
        <f t="shared" si="31"/>
        <v>0.31172860185684903</v>
      </c>
      <c r="Q97" s="7">
        <f t="shared" si="41"/>
        <v>535043.50803628599</v>
      </c>
      <c r="R97" s="7">
        <f t="shared" si="42"/>
        <v>368255.14334355079</v>
      </c>
      <c r="S97" s="13">
        <f>IF('BANCO DE DADOS'!$AD$32="Sim",R97,Q97)</f>
        <v>368255.14334355079</v>
      </c>
      <c r="T97" s="9">
        <f t="shared" si="43"/>
        <v>93</v>
      </c>
      <c r="U97" s="17">
        <f t="shared" ca="1" si="44"/>
        <v>48122</v>
      </c>
      <c r="V97" s="22"/>
      <c r="W97" s="22"/>
      <c r="X97" s="22"/>
    </row>
    <row r="98" spans="2:24">
      <c r="B98" s="17">
        <f t="shared" ca="1" si="32"/>
        <v>48122</v>
      </c>
      <c r="C98" s="9">
        <f t="shared" si="45"/>
        <v>94</v>
      </c>
      <c r="D98" s="9"/>
      <c r="E98" s="13">
        <f t="shared" si="33"/>
        <v>6183.8014786628792</v>
      </c>
      <c r="F98" s="14">
        <f t="shared" si="34"/>
        <v>400503.42888246843</v>
      </c>
      <c r="G98" s="15">
        <f t="shared" si="35"/>
        <v>1.0712462221913801</v>
      </c>
      <c r="H98" s="13">
        <f t="shared" si="36"/>
        <v>3442.4860408673262</v>
      </c>
      <c r="I98" s="13">
        <f t="shared" si="37"/>
        <v>144166.36667334789</v>
      </c>
      <c r="J98" s="15">
        <f t="shared" si="29"/>
        <v>-7.1246222191380104E-2</v>
      </c>
      <c r="K98" s="13">
        <f t="shared" si="38"/>
        <v>-26636.599216377188</v>
      </c>
      <c r="L98" s="13">
        <f t="shared" si="46"/>
        <v>-905380.43964291317</v>
      </c>
      <c r="M98" s="15">
        <f t="shared" si="39"/>
        <v>-7.124622219138009E-2</v>
      </c>
      <c r="N98" s="13">
        <f t="shared" si="30"/>
        <v>4343.2734371443812</v>
      </c>
      <c r="O98" s="13">
        <f t="shared" si="40"/>
        <v>170802.9658897249</v>
      </c>
      <c r="P98" s="15">
        <f t="shared" si="31"/>
        <v>0.31358993519261802</v>
      </c>
      <c r="Q98" s="7">
        <f t="shared" si="41"/>
        <v>544669.79555581615</v>
      </c>
      <c r="R98" s="7">
        <f t="shared" si="42"/>
        <v>373866.82966609125</v>
      </c>
      <c r="S98" s="13">
        <f>IF('BANCO DE DADOS'!$AD$32="Sim",R98,Q98)</f>
        <v>373866.82966609125</v>
      </c>
      <c r="T98" s="9">
        <f t="shared" si="43"/>
        <v>94</v>
      </c>
      <c r="U98" s="17">
        <f t="shared" ca="1" si="44"/>
        <v>48153</v>
      </c>
      <c r="V98" s="22"/>
      <c r="W98" s="22"/>
      <c r="X98" s="22"/>
    </row>
    <row r="99" spans="2:24">
      <c r="B99" s="17">
        <f t="shared" ca="1" si="32"/>
        <v>48153</v>
      </c>
      <c r="C99" s="9">
        <f t="shared" si="45"/>
        <v>95</v>
      </c>
      <c r="D99" s="9"/>
      <c r="E99" s="13">
        <f t="shared" si="33"/>
        <v>6258.5064498022166</v>
      </c>
      <c r="F99" s="14">
        <f t="shared" si="34"/>
        <v>406761.93533227063</v>
      </c>
      <c r="G99" s="15">
        <f t="shared" si="35"/>
        <v>1.0717106964379808</v>
      </c>
      <c r="H99" s="13">
        <f t="shared" si="36"/>
        <v>3504.4218646155337</v>
      </c>
      <c r="I99" s="13">
        <f t="shared" si="37"/>
        <v>147670.78853796341</v>
      </c>
      <c r="J99" s="15">
        <f t="shared" si="29"/>
        <v>-7.1710696437980781E-2</v>
      </c>
      <c r="K99" s="13">
        <f t="shared" si="38"/>
        <v>-27217.402759986406</v>
      </c>
      <c r="L99" s="13">
        <f t="shared" si="46"/>
        <v>-932597.84240289964</v>
      </c>
      <c r="M99" s="15">
        <f t="shared" si="39"/>
        <v>-7.1710696437980836E-2</v>
      </c>
      <c r="N99" s="13">
        <f t="shared" si="30"/>
        <v>4421.1243985208694</v>
      </c>
      <c r="O99" s="13">
        <f t="shared" si="40"/>
        <v>174888.19129794964</v>
      </c>
      <c r="P99" s="15">
        <f t="shared" si="31"/>
        <v>0.31543627164922283</v>
      </c>
      <c r="Q99" s="7">
        <f t="shared" si="41"/>
        <v>554432.72387023387</v>
      </c>
      <c r="R99" s="7">
        <f t="shared" si="42"/>
        <v>379544.53257228422</v>
      </c>
      <c r="S99" s="13">
        <f>IF('BANCO DE DADOS'!$AD$32="Sim",R99,Q99)</f>
        <v>379544.53257228422</v>
      </c>
      <c r="T99" s="9">
        <f t="shared" si="43"/>
        <v>95</v>
      </c>
      <c r="U99" s="17">
        <f t="shared" ca="1" si="44"/>
        <v>48183</v>
      </c>
      <c r="V99" s="22"/>
      <c r="W99" s="22"/>
      <c r="X99" s="22"/>
    </row>
    <row r="100" spans="2:24">
      <c r="B100" s="17">
        <f t="shared" ca="1" si="32"/>
        <v>48183</v>
      </c>
      <c r="C100" s="9">
        <f t="shared" si="45"/>
        <v>96</v>
      </c>
      <c r="D100" s="9">
        <v>8</v>
      </c>
      <c r="E100" s="13">
        <f t="shared" si="33"/>
        <v>6334.1139131596801</v>
      </c>
      <c r="F100" s="14">
        <f t="shared" si="34"/>
        <v>413096.04924543033</v>
      </c>
      <c r="G100" s="15">
        <f t="shared" si="35"/>
        <v>1.072171780568411</v>
      </c>
      <c r="H100" s="13">
        <f t="shared" si="36"/>
        <v>3567.2368393523025</v>
      </c>
      <c r="I100" s="13">
        <f t="shared" si="37"/>
        <v>151238.0253773157</v>
      </c>
      <c r="J100" s="15">
        <f t="shared" si="29"/>
        <v>-7.2171780568411004E-2</v>
      </c>
      <c r="K100" s="13">
        <f t="shared" si="38"/>
        <v>-27806.996938506316</v>
      </c>
      <c r="L100" s="13">
        <f t="shared" si="46"/>
        <v>-960404.83934140601</v>
      </c>
      <c r="M100" s="15">
        <f t="shared" si="39"/>
        <v>-7.217178056841092E-2</v>
      </c>
      <c r="N100" s="13">
        <f t="shared" si="30"/>
        <v>4500.0791598572314</v>
      </c>
      <c r="O100" s="13">
        <f t="shared" si="40"/>
        <v>179045.02231582184</v>
      </c>
      <c r="P100" s="15">
        <f t="shared" si="31"/>
        <v>0.31726778581554271</v>
      </c>
      <c r="Q100" s="7">
        <f t="shared" si="41"/>
        <v>564334.07462274586</v>
      </c>
      <c r="R100" s="7">
        <f t="shared" si="42"/>
        <v>385289.05230692402</v>
      </c>
      <c r="S100" s="13">
        <f>IF('BANCO DE DADOS'!$AD$32="Sim",R100,Q100)</f>
        <v>385289.05230692402</v>
      </c>
      <c r="T100" s="9">
        <f t="shared" si="43"/>
        <v>96</v>
      </c>
      <c r="U100" s="17">
        <f t="shared" ca="1" si="44"/>
        <v>48214</v>
      </c>
      <c r="V100" s="22"/>
      <c r="W100" s="22"/>
      <c r="X100" s="22"/>
    </row>
    <row r="101" spans="2:24">
      <c r="B101" s="17">
        <f t="shared" ca="1" si="32"/>
        <v>48214</v>
      </c>
      <c r="C101" s="9">
        <f t="shared" si="45"/>
        <v>97</v>
      </c>
      <c r="D101" s="9"/>
      <c r="E101" s="13">
        <f t="shared" si="33"/>
        <v>6410.6347715198017</v>
      </c>
      <c r="F101" s="14">
        <f t="shared" si="34"/>
        <v>419506.68401695014</v>
      </c>
      <c r="G101" s="15">
        <f t="shared" si="35"/>
        <v>1.0726295018462546</v>
      </c>
      <c r="H101" s="13">
        <f t="shared" si="36"/>
        <v>3630.9424282236696</v>
      </c>
      <c r="I101" s="13">
        <f t="shared" si="37"/>
        <v>154868.96780553937</v>
      </c>
      <c r="J101" s="15">
        <f t="shared" si="29"/>
        <v>-7.2629501846254607E-2</v>
      </c>
      <c r="K101" s="13">
        <f t="shared" si="38"/>
        <v>-28405.485238734749</v>
      </c>
      <c r="L101" s="13">
        <f t="shared" si="46"/>
        <v>-988810.32458014076</v>
      </c>
      <c r="M101" s="15">
        <f t="shared" si="39"/>
        <v>-7.262950184625451E-2</v>
      </c>
      <c r="N101" s="13">
        <f t="shared" si="30"/>
        <v>4580.1521065756642</v>
      </c>
      <c r="O101" s="13">
        <f t="shared" si="40"/>
        <v>183274.45304427395</v>
      </c>
      <c r="P101" s="15">
        <f t="shared" si="31"/>
        <v>0.3190846486315107</v>
      </c>
      <c r="Q101" s="7">
        <f t="shared" si="41"/>
        <v>574375.65182248934</v>
      </c>
      <c r="R101" s="7">
        <f t="shared" si="42"/>
        <v>391101.19877821539</v>
      </c>
      <c r="S101" s="13">
        <f>IF('BANCO DE DADOS'!$AD$32="Sim",R101,Q101)</f>
        <v>391101.19877821539</v>
      </c>
      <c r="T101" s="9">
        <f t="shared" si="43"/>
        <v>97</v>
      </c>
      <c r="U101" s="17">
        <f t="shared" ca="1" si="44"/>
        <v>48245</v>
      </c>
      <c r="V101" s="22"/>
      <c r="W101" s="22"/>
      <c r="X101" s="22"/>
    </row>
    <row r="102" spans="2:24">
      <c r="B102" s="17">
        <f t="shared" ca="1" si="32"/>
        <v>48245</v>
      </c>
      <c r="C102" s="9">
        <f t="shared" si="45"/>
        <v>98</v>
      </c>
      <c r="D102" s="9"/>
      <c r="E102" s="13">
        <f t="shared" si="33"/>
        <v>6488.0800593809463</v>
      </c>
      <c r="F102" s="14">
        <f t="shared" si="34"/>
        <v>425994.76407633111</v>
      </c>
      <c r="G102" s="15">
        <f t="shared" si="35"/>
        <v>1.0730838869949904</v>
      </c>
      <c r="H102" s="13">
        <f t="shared" si="36"/>
        <v>3695.5502382787431</v>
      </c>
      <c r="I102" s="13">
        <f t="shared" si="37"/>
        <v>158564.51804381813</v>
      </c>
      <c r="J102" s="15">
        <f t="shared" si="29"/>
        <v>-7.3083886994990355E-2</v>
      </c>
      <c r="K102" s="13">
        <f t="shared" si="38"/>
        <v>-29012.972401809529</v>
      </c>
      <c r="L102" s="13">
        <f t="shared" si="46"/>
        <v>-1017823.2969819503</v>
      </c>
      <c r="M102" s="15">
        <f t="shared" si="39"/>
        <v>-7.3083886994990327E-2</v>
      </c>
      <c r="N102" s="13">
        <f t="shared" si="30"/>
        <v>4661.3578046452412</v>
      </c>
      <c r="O102" s="13">
        <f t="shared" si="40"/>
        <v>187577.49044562742</v>
      </c>
      <c r="P102" s="15">
        <f t="shared" si="31"/>
        <v>0.32088702751464165</v>
      </c>
      <c r="Q102" s="7">
        <f t="shared" si="41"/>
        <v>584559.282120149</v>
      </c>
      <c r="R102" s="7">
        <f t="shared" si="42"/>
        <v>396981.79167452158</v>
      </c>
      <c r="S102" s="13">
        <f>IF('BANCO DE DADOS'!$AD$32="Sim",R102,Q102)</f>
        <v>396981.79167452158</v>
      </c>
      <c r="T102" s="9">
        <f t="shared" si="43"/>
        <v>98</v>
      </c>
      <c r="U102" s="17">
        <f t="shared" ca="1" si="44"/>
        <v>48274</v>
      </c>
      <c r="V102" s="22"/>
      <c r="W102" s="22"/>
      <c r="X102" s="22"/>
    </row>
    <row r="103" spans="2:24">
      <c r="B103" s="17">
        <f t="shared" ca="1" si="32"/>
        <v>48274</v>
      </c>
      <c r="C103" s="9">
        <f t="shared" si="45"/>
        <v>99</v>
      </c>
      <c r="D103" s="9"/>
      <c r="E103" s="13">
        <f t="shared" si="33"/>
        <v>6566.4609445465176</v>
      </c>
      <c r="F103" s="14">
        <f t="shared" si="34"/>
        <v>432561.22502087761</v>
      </c>
      <c r="G103" s="15">
        <f t="shared" si="35"/>
        <v>1.0735349622204415</v>
      </c>
      <c r="H103" s="13">
        <f t="shared" si="36"/>
        <v>3761.0720222430286</v>
      </c>
      <c r="I103" s="13">
        <f t="shared" si="37"/>
        <v>162325.59006606115</v>
      </c>
      <c r="J103" s="15">
        <f t="shared" si="29"/>
        <v>-7.3534962220441535E-2</v>
      </c>
      <c r="K103" s="13">
        <f t="shared" si="38"/>
        <v>-29629.564438355563</v>
      </c>
      <c r="L103" s="13">
        <f t="shared" si="46"/>
        <v>-1047452.8614203059</v>
      </c>
      <c r="M103" s="15">
        <f t="shared" si="39"/>
        <v>-7.3534962220441619E-2</v>
      </c>
      <c r="N103" s="13">
        <f t="shared" si="30"/>
        <v>4743.7110028065545</v>
      </c>
      <c r="O103" s="13">
        <f t="shared" si="40"/>
        <v>191955.15450441651</v>
      </c>
      <c r="P103" s="15">
        <f t="shared" si="31"/>
        <v>0.32267508648071752</v>
      </c>
      <c r="Q103" s="7">
        <f t="shared" si="41"/>
        <v>594886.81508693856</v>
      </c>
      <c r="R103" s="7">
        <f t="shared" si="42"/>
        <v>402931.66058252205</v>
      </c>
      <c r="S103" s="13">
        <f>IF('BANCO DE DADOS'!$AD$32="Sim",R103,Q103)</f>
        <v>402931.66058252205</v>
      </c>
      <c r="T103" s="9">
        <f t="shared" si="43"/>
        <v>99</v>
      </c>
      <c r="U103" s="17">
        <f t="shared" ca="1" si="44"/>
        <v>48305</v>
      </c>
      <c r="V103" s="22"/>
      <c r="W103" s="22"/>
      <c r="X103" s="22"/>
    </row>
    <row r="104" spans="2:24">
      <c r="B104" s="17">
        <f t="shared" ca="1" si="32"/>
        <v>48305</v>
      </c>
      <c r="C104" s="9">
        <f t="shared" si="45"/>
        <v>100</v>
      </c>
      <c r="D104" s="9"/>
      <c r="E104" s="13">
        <f t="shared" si="33"/>
        <v>6645.7887297353791</v>
      </c>
      <c r="F104" s="14">
        <f t="shared" si="34"/>
        <v>439207.01375061297</v>
      </c>
      <c r="G104" s="15">
        <f t="shared" si="35"/>
        <v>1.0739827532321424</v>
      </c>
      <c r="H104" s="13">
        <f t="shared" si="36"/>
        <v>3827.5196803134054</v>
      </c>
      <c r="I104" s="13">
        <f t="shared" si="37"/>
        <v>166153.10974637457</v>
      </c>
      <c r="J104" s="15">
        <f t="shared" si="29"/>
        <v>-7.3982753232142429E-2</v>
      </c>
      <c r="K104" s="13">
        <f t="shared" si="38"/>
        <v>-30255.368643814931</v>
      </c>
      <c r="L104" s="13">
        <f t="shared" si="46"/>
        <v>-1077708.2300641208</v>
      </c>
      <c r="M104" s="15">
        <f t="shared" si="39"/>
        <v>-7.3982753232142442E-2</v>
      </c>
      <c r="N104" s="13">
        <f t="shared" si="30"/>
        <v>4827.2266348235025</v>
      </c>
      <c r="O104" s="13">
        <f t="shared" si="40"/>
        <v>196408.47839018935</v>
      </c>
      <c r="P104" s="15">
        <f t="shared" si="31"/>
        <v>0.32444898625894836</v>
      </c>
      <c r="Q104" s="7">
        <f t="shared" si="41"/>
        <v>605360.12349698739</v>
      </c>
      <c r="R104" s="7">
        <f t="shared" si="42"/>
        <v>408951.64510679804</v>
      </c>
      <c r="S104" s="13">
        <f>IF('BANCO DE DADOS'!$AD$32="Sim",R104,Q104)</f>
        <v>408951.64510679804</v>
      </c>
      <c r="T104" s="9">
        <f t="shared" si="43"/>
        <v>100</v>
      </c>
      <c r="U104" s="17">
        <f t="shared" ca="1" si="44"/>
        <v>48335</v>
      </c>
      <c r="V104" s="22"/>
      <c r="W104" s="22"/>
      <c r="X104" s="22"/>
    </row>
    <row r="105" spans="2:24">
      <c r="B105" s="17">
        <f t="shared" ca="1" si="32"/>
        <v>48335</v>
      </c>
      <c r="C105" s="9">
        <f t="shared" si="45"/>
        <v>101</v>
      </c>
      <c r="D105" s="9"/>
      <c r="E105" s="13">
        <f t="shared" si="33"/>
        <v>6726.0748542117381</v>
      </c>
      <c r="F105" s="14">
        <f t="shared" si="34"/>
        <v>445933.08860482473</v>
      </c>
      <c r="G105" s="15">
        <f t="shared" si="35"/>
        <v>1.0744272852636776</v>
      </c>
      <c r="H105" s="13">
        <f t="shared" si="36"/>
        <v>3894.9052619750119</v>
      </c>
      <c r="I105" s="13">
        <f t="shared" si="37"/>
        <v>170048.01500834958</v>
      </c>
      <c r="J105" s="15">
        <f t="shared" si="29"/>
        <v>-7.4427285263677589E-2</v>
      </c>
      <c r="K105" s="13">
        <f t="shared" si="38"/>
        <v>-30890.493613961968</v>
      </c>
      <c r="L105" s="13">
        <f t="shared" si="46"/>
        <v>-1108598.7236780827</v>
      </c>
      <c r="M105" s="15">
        <f t="shared" si="39"/>
        <v>-7.4427285263677645E-2</v>
      </c>
      <c r="N105" s="13">
        <f t="shared" si="30"/>
        <v>4911.9198217625708</v>
      </c>
      <c r="O105" s="13">
        <f t="shared" si="40"/>
        <v>200938.5086223114</v>
      </c>
      <c r="P105" s="15">
        <f t="shared" si="31"/>
        <v>0.32620888440191087</v>
      </c>
      <c r="Q105" s="7">
        <f t="shared" si="41"/>
        <v>615981.10361317417</v>
      </c>
      <c r="R105" s="7">
        <f t="shared" si="42"/>
        <v>415042.59499086277</v>
      </c>
      <c r="S105" s="13">
        <f>IF('BANCO DE DADOS'!$AD$32="Sim",R105,Q105)</f>
        <v>415042.59499086277</v>
      </c>
      <c r="T105" s="9">
        <f t="shared" si="43"/>
        <v>101</v>
      </c>
      <c r="U105" s="17">
        <f t="shared" ca="1" si="44"/>
        <v>48366</v>
      </c>
      <c r="V105" s="22"/>
      <c r="W105" s="22"/>
      <c r="X105" s="22"/>
    </row>
    <row r="106" spans="2:24">
      <c r="B106" s="17">
        <f t="shared" ca="1" si="32"/>
        <v>48366</v>
      </c>
      <c r="C106" s="9">
        <f t="shared" si="45"/>
        <v>102</v>
      </c>
      <c r="D106" s="9"/>
      <c r="E106" s="13">
        <f t="shared" si="33"/>
        <v>6807.3308954347112</v>
      </c>
      <c r="F106" s="14">
        <f t="shared" si="34"/>
        <v>452740.41950025945</v>
      </c>
      <c r="G106" s="15">
        <f t="shared" si="35"/>
        <v>1.0748685830920526</v>
      </c>
      <c r="H106" s="13">
        <f t="shared" si="36"/>
        <v>3963.2409678403055</v>
      </c>
      <c r="I106" s="13">
        <f t="shared" si="37"/>
        <v>174011.25597618989</v>
      </c>
      <c r="J106" s="15">
        <f t="shared" si="29"/>
        <v>-7.4868583092052576E-2</v>
      </c>
      <c r="K106" s="13">
        <f t="shared" si="38"/>
        <v>-31535.049260606233</v>
      </c>
      <c r="L106" s="13">
        <f t="shared" si="46"/>
        <v>-1140133.772938689</v>
      </c>
      <c r="M106" s="15">
        <f t="shared" si="39"/>
        <v>-7.4868583092052549E-2</v>
      </c>
      <c r="N106" s="13">
        <f t="shared" si="30"/>
        <v>4997.8058742999256</v>
      </c>
      <c r="O106" s="13">
        <f t="shared" si="40"/>
        <v>205546.30523679598</v>
      </c>
      <c r="P106" s="15">
        <f t="shared" si="31"/>
        <v>0.32795493539054699</v>
      </c>
      <c r="Q106" s="7">
        <f t="shared" si="41"/>
        <v>626751.67547644919</v>
      </c>
      <c r="R106" s="7">
        <f t="shared" si="42"/>
        <v>421205.37023965322</v>
      </c>
      <c r="S106" s="13">
        <f>IF('BANCO DE DADOS'!$AD$32="Sim",R106,Q106)</f>
        <v>421205.37023965322</v>
      </c>
      <c r="T106" s="9">
        <f t="shared" si="43"/>
        <v>102</v>
      </c>
      <c r="U106" s="17">
        <f t="shared" ca="1" si="44"/>
        <v>48396</v>
      </c>
      <c r="V106" s="22"/>
      <c r="W106" s="22"/>
      <c r="X106" s="22"/>
    </row>
    <row r="107" spans="2:24">
      <c r="B107" s="17">
        <f t="shared" ca="1" si="32"/>
        <v>48396</v>
      </c>
      <c r="C107" s="9">
        <f t="shared" si="45"/>
        <v>103</v>
      </c>
      <c r="D107" s="9"/>
      <c r="E107" s="13">
        <f t="shared" si="33"/>
        <v>6889.568570727828</v>
      </c>
      <c r="F107" s="14">
        <f t="shared" si="34"/>
        <v>459629.98807098728</v>
      </c>
      <c r="G107" s="15">
        <f t="shared" si="35"/>
        <v>1.075306671056141</v>
      </c>
      <c r="H107" s="13">
        <f t="shared" si="36"/>
        <v>4032.5391515105725</v>
      </c>
      <c r="I107" s="13">
        <f t="shared" si="37"/>
        <v>178043.79512770046</v>
      </c>
      <c r="J107" s="15">
        <f t="shared" si="29"/>
        <v>-7.5306671056140972E-2</v>
      </c>
      <c r="K107" s="13">
        <f t="shared" si="38"/>
        <v>-32189.146827484597</v>
      </c>
      <c r="L107" s="13">
        <f t="shared" si="46"/>
        <v>-1172322.9197661737</v>
      </c>
      <c r="M107" s="15">
        <f t="shared" si="39"/>
        <v>-7.5306671056140889E-2</v>
      </c>
      <c r="N107" s="13">
        <f t="shared" si="30"/>
        <v>5084.9002950566692</v>
      </c>
      <c r="O107" s="13">
        <f t="shared" si="40"/>
        <v>210232.94195518491</v>
      </c>
      <c r="P107" s="15">
        <f t="shared" si="31"/>
        <v>0.32968729073448538</v>
      </c>
      <c r="Q107" s="7">
        <f t="shared" si="41"/>
        <v>637673.7831986876</v>
      </c>
      <c r="R107" s="7">
        <f t="shared" si="42"/>
        <v>427440.84124350268</v>
      </c>
      <c r="S107" s="13">
        <f>IF('BANCO DE DADOS'!$AD$32="Sim",R107,Q107)</f>
        <v>427440.84124350268</v>
      </c>
      <c r="T107" s="9">
        <f t="shared" si="43"/>
        <v>103</v>
      </c>
      <c r="U107" s="17">
        <f t="shared" ca="1" si="44"/>
        <v>48427</v>
      </c>
      <c r="V107" s="22"/>
      <c r="W107" s="22"/>
      <c r="X107" s="22"/>
    </row>
    <row r="108" spans="2:24">
      <c r="B108" s="17">
        <f t="shared" ca="1" si="32"/>
        <v>48427</v>
      </c>
      <c r="C108" s="9">
        <f t="shared" si="45"/>
        <v>104</v>
      </c>
      <c r="D108" s="9"/>
      <c r="E108" s="13">
        <f t="shared" si="33"/>
        <v>6972.7997389686943</v>
      </c>
      <c r="F108" s="14">
        <f t="shared" si="34"/>
        <v>466602.787809956</v>
      </c>
      <c r="G108" s="15">
        <f t="shared" si="35"/>
        <v>1.0757415730742623</v>
      </c>
      <c r="H108" s="13">
        <f t="shared" si="36"/>
        <v>4102.8123214601555</v>
      </c>
      <c r="I108" s="13">
        <f t="shared" si="37"/>
        <v>182146.60744916063</v>
      </c>
      <c r="J108" s="15">
        <f t="shared" si="29"/>
        <v>-7.5741573074262325E-2</v>
      </c>
      <c r="K108" s="13">
        <f t="shared" si="38"/>
        <v>-32852.898906345945</v>
      </c>
      <c r="L108" s="13">
        <f t="shared" si="46"/>
        <v>-1205175.8186725196</v>
      </c>
      <c r="M108" s="15">
        <f t="shared" si="39"/>
        <v>-7.5741573074262325E-2</v>
      </c>
      <c r="N108" s="13">
        <f t="shared" si="30"/>
        <v>5173.2187809625884</v>
      </c>
      <c r="O108" s="13">
        <f t="shared" si="40"/>
        <v>214999.50635550637</v>
      </c>
      <c r="P108" s="15">
        <f t="shared" si="31"/>
        <v>0.33140609906793611</v>
      </c>
      <c r="Q108" s="7">
        <f t="shared" si="41"/>
        <v>648749.39525911643</v>
      </c>
      <c r="R108" s="7">
        <f t="shared" si="42"/>
        <v>433749.88890361006</v>
      </c>
      <c r="S108" s="13">
        <f>IF('BANCO DE DADOS'!$AD$32="Sim",R108,Q108)</f>
        <v>433749.88890361006</v>
      </c>
      <c r="T108" s="9">
        <f t="shared" si="43"/>
        <v>104</v>
      </c>
      <c r="U108" s="17">
        <f t="shared" ca="1" si="44"/>
        <v>48458</v>
      </c>
      <c r="V108" s="22"/>
      <c r="W108" s="22"/>
      <c r="X108" s="22"/>
    </row>
    <row r="109" spans="2:24">
      <c r="B109" s="17">
        <f t="shared" ca="1" si="32"/>
        <v>48458</v>
      </c>
      <c r="C109" s="9">
        <f t="shared" si="45"/>
        <v>105</v>
      </c>
      <c r="D109" s="9"/>
      <c r="E109" s="13">
        <f t="shared" si="33"/>
        <v>7057.0364022990752</v>
      </c>
      <c r="F109" s="14">
        <f t="shared" si="34"/>
        <v>473659.82421225507</v>
      </c>
      <c r="G109" s="15">
        <f t="shared" si="35"/>
        <v>1.0761733126609319</v>
      </c>
      <c r="H109" s="13">
        <f t="shared" si="36"/>
        <v>4174.0731429436719</v>
      </c>
      <c r="I109" s="13">
        <f t="shared" si="37"/>
        <v>186320.6805921043</v>
      </c>
      <c r="J109" s="15">
        <f t="shared" si="29"/>
        <v>-7.6173312660931858E-2</v>
      </c>
      <c r="K109" s="13">
        <f t="shared" si="38"/>
        <v>-33526.419453229697</v>
      </c>
      <c r="L109" s="13">
        <f t="shared" si="46"/>
        <v>-1238702.2381257494</v>
      </c>
      <c r="M109" s="15">
        <f t="shared" si="39"/>
        <v>-7.6173312660931816E-2</v>
      </c>
      <c r="N109" s="13">
        <f t="shared" si="30"/>
        <v>5262.7772256487551</v>
      </c>
      <c r="O109" s="13">
        <f t="shared" si="40"/>
        <v>219847.10004533379</v>
      </c>
      <c r="P109" s="15">
        <f t="shared" si="31"/>
        <v>0.33311150624139119</v>
      </c>
      <c r="Q109" s="7">
        <f t="shared" si="41"/>
        <v>659980.50480435917</v>
      </c>
      <c r="R109" s="7">
        <f t="shared" si="42"/>
        <v>440133.40475902538</v>
      </c>
      <c r="S109" s="13">
        <f>IF('BANCO DE DADOS'!$AD$32="Sim",R109,Q109)</f>
        <v>440133.40475902538</v>
      </c>
      <c r="T109" s="9">
        <f t="shared" si="43"/>
        <v>105</v>
      </c>
      <c r="U109" s="17">
        <f t="shared" ca="1" si="44"/>
        <v>48488</v>
      </c>
      <c r="V109" s="22"/>
      <c r="W109" s="22"/>
      <c r="X109" s="22"/>
    </row>
    <row r="110" spans="2:24">
      <c r="B110" s="17">
        <f t="shared" ca="1" si="32"/>
        <v>48488</v>
      </c>
      <c r="C110" s="9">
        <f t="shared" si="45"/>
        <v>106</v>
      </c>
      <c r="D110" s="9"/>
      <c r="E110" s="13">
        <f t="shared" si="33"/>
        <v>7142.2907078556309</v>
      </c>
      <c r="F110" s="14">
        <f t="shared" si="34"/>
        <v>480802.11492011067</v>
      </c>
      <c r="G110" s="15">
        <f t="shared" si="35"/>
        <v>1.0766019129428255</v>
      </c>
      <c r="H110" s="13">
        <f t="shared" si="36"/>
        <v>4246.3344399265106</v>
      </c>
      <c r="I110" s="13">
        <f t="shared" si="37"/>
        <v>190567.01503203082</v>
      </c>
      <c r="J110" s="15">
        <f t="shared" si="29"/>
        <v>-7.6601912942825479E-2</v>
      </c>
      <c r="K110" s="13">
        <f t="shared" si="38"/>
        <v>-34209.823804941203</v>
      </c>
      <c r="L110" s="13">
        <f t="shared" si="46"/>
        <v>-1272912.0619306907</v>
      </c>
      <c r="M110" s="15">
        <f t="shared" si="39"/>
        <v>-7.660191294282552E-2</v>
      </c>
      <c r="N110" s="13">
        <f t="shared" si="30"/>
        <v>5353.5917218693148</v>
      </c>
      <c r="O110" s="13">
        <f t="shared" si="40"/>
        <v>224776.83883697185</v>
      </c>
      <c r="P110" s="15">
        <f t="shared" si="31"/>
        <v>0.33480365540935003</v>
      </c>
      <c r="Q110" s="7">
        <f t="shared" si="41"/>
        <v>671369.12995214132</v>
      </c>
      <c r="R110" s="7">
        <f t="shared" si="42"/>
        <v>446592.29111516947</v>
      </c>
      <c r="S110" s="13">
        <f>IF('BANCO DE DADOS'!$AD$32="Sim",R110,Q110)</f>
        <v>446592.29111516947</v>
      </c>
      <c r="T110" s="9">
        <f t="shared" si="43"/>
        <v>106</v>
      </c>
      <c r="U110" s="17">
        <f t="shared" ca="1" si="44"/>
        <v>48519</v>
      </c>
      <c r="V110" s="22"/>
      <c r="W110" s="22"/>
      <c r="X110" s="22"/>
    </row>
    <row r="111" spans="2:24">
      <c r="B111" s="17">
        <f t="shared" ca="1" si="32"/>
        <v>48519</v>
      </c>
      <c r="C111" s="9">
        <f t="shared" si="45"/>
        <v>107</v>
      </c>
      <c r="D111" s="9"/>
      <c r="E111" s="13">
        <f t="shared" si="33"/>
        <v>7228.5749495215659</v>
      </c>
      <c r="F111" s="14">
        <f t="shared" si="34"/>
        <v>488030.68986963225</v>
      </c>
      <c r="G111" s="15">
        <f t="shared" si="35"/>
        <v>1.0770273966740034</v>
      </c>
      <c r="H111" s="13">
        <f t="shared" si="36"/>
        <v>4319.6091970388834</v>
      </c>
      <c r="I111" s="13">
        <f t="shared" si="37"/>
        <v>194886.62422906971</v>
      </c>
      <c r="J111" s="15">
        <f t="shared" si="29"/>
        <v>-7.7027396674003379E-2</v>
      </c>
      <c r="K111" s="13">
        <f t="shared" si="38"/>
        <v>-34903.228695726488</v>
      </c>
      <c r="L111" s="13">
        <f t="shared" si="46"/>
        <v>-1307815.2906264171</v>
      </c>
      <c r="M111" s="15">
        <f t="shared" si="39"/>
        <v>-7.7027396674003337E-2</v>
      </c>
      <c r="N111" s="13">
        <f t="shared" si="30"/>
        <v>5445.6785639528289</v>
      </c>
      <c r="O111" s="13">
        <f t="shared" si="40"/>
        <v>229789.85292479605</v>
      </c>
      <c r="P111" s="15">
        <f t="shared" si="31"/>
        <v>0.3364826871142772</v>
      </c>
      <c r="Q111" s="7">
        <f t="shared" si="41"/>
        <v>682917.31409870181</v>
      </c>
      <c r="R111" s="7">
        <f t="shared" si="42"/>
        <v>453127.46117390576</v>
      </c>
      <c r="S111" s="13">
        <f>IF('BANCO DE DADOS'!$AD$32="Sim",R111,Q111)</f>
        <v>453127.46117390576</v>
      </c>
      <c r="T111" s="9">
        <f t="shared" si="43"/>
        <v>107</v>
      </c>
      <c r="U111" s="17">
        <f t="shared" ca="1" si="44"/>
        <v>48549</v>
      </c>
      <c r="V111" s="22"/>
      <c r="W111" s="22"/>
      <c r="X111" s="22"/>
    </row>
    <row r="112" spans="2:24">
      <c r="B112" s="17">
        <f t="shared" ca="1" si="32"/>
        <v>48549</v>
      </c>
      <c r="C112" s="9">
        <f t="shared" si="45"/>
        <v>108</v>
      </c>
      <c r="D112" s="9">
        <v>9</v>
      </c>
      <c r="E112" s="13">
        <f t="shared" si="33"/>
        <v>7315.9015696994365</v>
      </c>
      <c r="F112" s="14">
        <f t="shared" si="34"/>
        <v>495346.59143933171</v>
      </c>
      <c r="G112" s="15">
        <f t="shared" si="35"/>
        <v>1.0774497862504238</v>
      </c>
      <c r="H112" s="13">
        <f t="shared" si="36"/>
        <v>4393.9105615537173</v>
      </c>
      <c r="I112" s="13">
        <f t="shared" si="37"/>
        <v>199280.53479062344</v>
      </c>
      <c r="J112" s="15">
        <f t="shared" si="29"/>
        <v>-7.7449786250423758E-2</v>
      </c>
      <c r="K112" s="13">
        <f t="shared" si="38"/>
        <v>-35606.752274147701</v>
      </c>
      <c r="L112" s="13">
        <f t="shared" si="46"/>
        <v>-1343422.0429005648</v>
      </c>
      <c r="M112" s="15">
        <f t="shared" si="39"/>
        <v>-7.7449786250423758E-2</v>
      </c>
      <c r="N112" s="13">
        <f t="shared" si="30"/>
        <v>5539.0542502835215</v>
      </c>
      <c r="O112" s="13">
        <f t="shared" si="40"/>
        <v>234887.28706477088</v>
      </c>
      <c r="P112" s="15">
        <f t="shared" si="31"/>
        <v>0.33814873936698508</v>
      </c>
      <c r="Q112" s="7">
        <f t="shared" si="41"/>
        <v>694627.12622995488</v>
      </c>
      <c r="R112" s="7">
        <f t="shared" si="42"/>
        <v>459739.83916518401</v>
      </c>
      <c r="S112" s="13">
        <f>IF('BANCO DE DADOS'!$AD$32="Sim",R112,Q112)</f>
        <v>459739.83916518401</v>
      </c>
      <c r="T112" s="9">
        <f t="shared" si="43"/>
        <v>108</v>
      </c>
      <c r="U112" s="17">
        <f t="shared" ca="1" si="44"/>
        <v>48580</v>
      </c>
      <c r="V112" s="22"/>
      <c r="W112" s="22"/>
      <c r="X112" s="22"/>
    </row>
    <row r="113" spans="2:24">
      <c r="B113" s="17">
        <f t="shared" ca="1" si="32"/>
        <v>48580</v>
      </c>
      <c r="C113" s="9">
        <f t="shared" si="45"/>
        <v>109</v>
      </c>
      <c r="D113" s="9"/>
      <c r="E113" s="13">
        <f t="shared" si="33"/>
        <v>7404.2831611053771</v>
      </c>
      <c r="F113" s="14">
        <f t="shared" si="34"/>
        <v>502750.87460043706</v>
      </c>
      <c r="G113" s="15">
        <f t="shared" si="35"/>
        <v>1.0778691037237897</v>
      </c>
      <c r="H113" s="13">
        <f t="shared" si="36"/>
        <v>4469.2518453886833</v>
      </c>
      <c r="I113" s="13">
        <f t="shared" si="37"/>
        <v>203749.78663601211</v>
      </c>
      <c r="J113" s="15">
        <f t="shared" si="29"/>
        <v>-7.7869103723789745E-2</v>
      </c>
      <c r="K113" s="13">
        <f t="shared" si="38"/>
        <v>-36320.514120163105</v>
      </c>
      <c r="L113" s="13">
        <f t="shared" si="46"/>
        <v>-1379742.557020728</v>
      </c>
      <c r="M113" s="15">
        <f t="shared" si="39"/>
        <v>-7.7869103723789773E-2</v>
      </c>
      <c r="N113" s="13">
        <f t="shared" si="30"/>
        <v>5633.7354858128101</v>
      </c>
      <c r="O113" s="13">
        <f t="shared" si="40"/>
        <v>240070.30075617495</v>
      </c>
      <c r="P113" s="15">
        <f t="shared" si="31"/>
        <v>0.33980194772362593</v>
      </c>
      <c r="Q113" s="7">
        <f t="shared" si="41"/>
        <v>706500.66123644891</v>
      </c>
      <c r="R113" s="7">
        <f t="shared" si="42"/>
        <v>466430.36048027396</v>
      </c>
      <c r="S113" s="13">
        <f>IF('BANCO DE DADOS'!$AD$32="Sim",R113,Q113)</f>
        <v>466430.36048027396</v>
      </c>
      <c r="T113" s="9">
        <f t="shared" si="43"/>
        <v>109</v>
      </c>
      <c r="U113" s="17">
        <f t="shared" ca="1" si="44"/>
        <v>48611</v>
      </c>
      <c r="V113" s="22"/>
      <c r="W113" s="22"/>
      <c r="X113" s="22"/>
    </row>
    <row r="114" spans="2:24">
      <c r="B114" s="17">
        <f t="shared" ca="1" si="32"/>
        <v>48611</v>
      </c>
      <c r="C114" s="9">
        <f t="shared" si="45"/>
        <v>110</v>
      </c>
      <c r="D114" s="9"/>
      <c r="E114" s="13">
        <f t="shared" si="33"/>
        <v>7493.732468584999</v>
      </c>
      <c r="F114" s="14">
        <f t="shared" si="34"/>
        <v>510244.60706902208</v>
      </c>
      <c r="G114" s="15">
        <f t="shared" si="35"/>
        <v>1.0782853708147577</v>
      </c>
      <c r="H114" s="13">
        <f t="shared" si="36"/>
        <v>4545.646527132646</v>
      </c>
      <c r="I114" s="13">
        <f t="shared" si="37"/>
        <v>208295.43316314477</v>
      </c>
      <c r="J114" s="15">
        <f t="shared" si="29"/>
        <v>-7.8285370814757727E-2</v>
      </c>
      <c r="K114" s="13">
        <f t="shared" si="38"/>
        <v>-37044.6352624133</v>
      </c>
      <c r="L114" s="13">
        <f t="shared" si="46"/>
        <v>-1416787.1922831414</v>
      </c>
      <c r="M114" s="15">
        <f t="shared" si="39"/>
        <v>-7.8285370814757796E-2</v>
      </c>
      <c r="N114" s="13">
        <f t="shared" si="30"/>
        <v>5729.7391846014561</v>
      </c>
      <c r="O114" s="13">
        <f t="shared" si="40"/>
        <v>245340.06842555775</v>
      </c>
      <c r="P114" s="15">
        <f t="shared" si="31"/>
        <v>0.34144244535946283</v>
      </c>
      <c r="Q114" s="7">
        <f t="shared" si="41"/>
        <v>718540.04023216653</v>
      </c>
      <c r="R114" s="7">
        <f t="shared" si="42"/>
        <v>473199.97180660878</v>
      </c>
      <c r="S114" s="13">
        <f>IF('BANCO DE DADOS'!$AD$32="Sim",R114,Q114)</f>
        <v>473199.97180660878</v>
      </c>
      <c r="T114" s="9">
        <f t="shared" si="43"/>
        <v>110</v>
      </c>
      <c r="U114" s="17">
        <f t="shared" ca="1" si="44"/>
        <v>48639</v>
      </c>
      <c r="V114" s="22"/>
      <c r="W114" s="22"/>
      <c r="X114" s="22"/>
    </row>
    <row r="115" spans="2:24">
      <c r="B115" s="17">
        <f t="shared" ca="1" si="32"/>
        <v>48639</v>
      </c>
      <c r="C115" s="9">
        <f t="shared" si="45"/>
        <v>111</v>
      </c>
      <c r="D115" s="9"/>
      <c r="E115" s="13">
        <f t="shared" si="33"/>
        <v>7584.262390951234</v>
      </c>
      <c r="F115" s="14">
        <f t="shared" si="34"/>
        <v>517828.8694599733</v>
      </c>
      <c r="G115" s="15">
        <f t="shared" si="35"/>
        <v>1.078698608925541</v>
      </c>
      <c r="H115" s="13">
        <f t="shared" si="36"/>
        <v>4623.1082540968355</v>
      </c>
      <c r="I115" s="13">
        <f t="shared" si="37"/>
        <v>212918.54141724162</v>
      </c>
      <c r="J115" s="15">
        <f t="shared" si="29"/>
        <v>-7.8698608925541036E-2</v>
      </c>
      <c r="K115" s="13">
        <f t="shared" si="38"/>
        <v>-37779.238195715938</v>
      </c>
      <c r="L115" s="13">
        <f t="shared" si="46"/>
        <v>-1454566.4304788574</v>
      </c>
      <c r="M115" s="15">
        <f t="shared" si="39"/>
        <v>-7.869860892554098E-2</v>
      </c>
      <c r="N115" s="13">
        <f t="shared" si="30"/>
        <v>5827.0824723927471</v>
      </c>
      <c r="O115" s="13">
        <f t="shared" si="40"/>
        <v>250697.77961295727</v>
      </c>
      <c r="P115" s="15">
        <f t="shared" si="31"/>
        <v>0.34307036313958461</v>
      </c>
      <c r="Q115" s="7">
        <f t="shared" si="41"/>
        <v>730747.41087721463</v>
      </c>
      <c r="R115" s="7">
        <f t="shared" si="42"/>
        <v>480049.63126425736</v>
      </c>
      <c r="S115" s="13">
        <f>IF('BANCO DE DADOS'!$AD$32="Sim",R115,Q115)</f>
        <v>480049.63126425736</v>
      </c>
      <c r="T115" s="9">
        <f t="shared" si="43"/>
        <v>111</v>
      </c>
      <c r="U115" s="17">
        <f t="shared" ca="1" si="44"/>
        <v>48670</v>
      </c>
      <c r="V115" s="22"/>
      <c r="W115" s="22"/>
      <c r="X115" s="22"/>
    </row>
    <row r="116" spans="2:24">
      <c r="B116" s="17">
        <f t="shared" ca="1" si="32"/>
        <v>48670</v>
      </c>
      <c r="C116" s="9">
        <f t="shared" si="45"/>
        <v>112</v>
      </c>
      <c r="D116" s="9"/>
      <c r="E116" s="13">
        <f t="shared" si="33"/>
        <v>7675.8859828443692</v>
      </c>
      <c r="F116" s="14">
        <f t="shared" si="34"/>
        <v>525504.7554428177</v>
      </c>
      <c r="G116" s="15">
        <f t="shared" si="35"/>
        <v>1.0791088391519383</v>
      </c>
      <c r="H116" s="13">
        <f t="shared" si="36"/>
        <v>4701.650844391047</v>
      </c>
      <c r="I116" s="13">
        <f t="shared" si="37"/>
        <v>217620.19226163268</v>
      </c>
      <c r="J116" s="15">
        <f t="shared" si="29"/>
        <v>-7.9108839151938337E-2</v>
      </c>
      <c r="K116" s="13">
        <f t="shared" si="38"/>
        <v>-38524.446898772207</v>
      </c>
      <c r="L116" s="13">
        <f t="shared" si="46"/>
        <v>-1493090.8773776295</v>
      </c>
      <c r="M116" s="15">
        <f t="shared" si="39"/>
        <v>-7.9108839151938351E-2</v>
      </c>
      <c r="N116" s="13">
        <f t="shared" si="30"/>
        <v>5925.7826892170515</v>
      </c>
      <c r="O116" s="13">
        <f t="shared" si="40"/>
        <v>256144.63916040462</v>
      </c>
      <c r="P116" s="15">
        <f t="shared" si="31"/>
        <v>0.34468582968671441</v>
      </c>
      <c r="Q116" s="7">
        <f t="shared" si="41"/>
        <v>743124.94770445011</v>
      </c>
      <c r="R116" s="7">
        <f t="shared" si="42"/>
        <v>486980.30854404549</v>
      </c>
      <c r="S116" s="13">
        <f>IF('BANCO DE DADOS'!$AD$32="Sim",R116,Q116)</f>
        <v>486980.30854404549</v>
      </c>
      <c r="T116" s="9">
        <f t="shared" si="43"/>
        <v>112</v>
      </c>
      <c r="U116" s="17">
        <f t="shared" ca="1" si="44"/>
        <v>48700</v>
      </c>
      <c r="V116" s="22"/>
      <c r="W116" s="22"/>
      <c r="X116" s="22"/>
    </row>
    <row r="117" spans="2:24">
      <c r="B117" s="17">
        <f t="shared" ca="1" si="32"/>
        <v>48700</v>
      </c>
      <c r="C117" s="9">
        <f t="shared" si="45"/>
        <v>113</v>
      </c>
      <c r="D117" s="9"/>
      <c r="E117" s="13">
        <f t="shared" si="33"/>
        <v>7768.6164566145626</v>
      </c>
      <c r="F117" s="14">
        <f t="shared" si="34"/>
        <v>533273.37189943227</v>
      </c>
      <c r="G117" s="15">
        <f t="shared" si="35"/>
        <v>1.0795160822948169</v>
      </c>
      <c r="H117" s="13">
        <f t="shared" si="36"/>
        <v>4781.2882890251567</v>
      </c>
      <c r="I117" s="13">
        <f t="shared" si="37"/>
        <v>222401.48055065784</v>
      </c>
      <c r="J117" s="15">
        <f t="shared" si="29"/>
        <v>-7.9516082294816881E-2</v>
      </c>
      <c r="K117" s="13">
        <f t="shared" si="38"/>
        <v>-39280.386852086987</v>
      </c>
      <c r="L117" s="13">
        <f t="shared" si="46"/>
        <v>-1532371.2642297165</v>
      </c>
      <c r="M117" s="15">
        <f t="shared" si="39"/>
        <v>-7.951608229481695E-2</v>
      </c>
      <c r="N117" s="13">
        <f t="shared" si="30"/>
        <v>6025.8573920281488</v>
      </c>
      <c r="O117" s="13">
        <f t="shared" si="40"/>
        <v>261681.8674027446</v>
      </c>
      <c r="P117" s="15">
        <f t="shared" si="31"/>
        <v>0.34628897144625825</v>
      </c>
      <c r="Q117" s="7">
        <f t="shared" si="41"/>
        <v>755674.85245008988</v>
      </c>
      <c r="R117" s="7">
        <f t="shared" si="42"/>
        <v>493992.98504734528</v>
      </c>
      <c r="S117" s="13">
        <f>IF('BANCO DE DADOS'!$AD$32="Sim",R117,Q117)</f>
        <v>493992.98504734528</v>
      </c>
      <c r="T117" s="9">
        <f t="shared" si="43"/>
        <v>113</v>
      </c>
      <c r="U117" s="17">
        <f t="shared" ca="1" si="44"/>
        <v>48731</v>
      </c>
      <c r="V117" s="22"/>
      <c r="W117" s="22"/>
      <c r="X117" s="22"/>
    </row>
    <row r="118" spans="2:24">
      <c r="B118" s="17">
        <f t="shared" ca="1" si="32"/>
        <v>48731</v>
      </c>
      <c r="C118" s="9">
        <f t="shared" si="45"/>
        <v>114</v>
      </c>
      <c r="D118" s="9"/>
      <c r="E118" s="13">
        <f t="shared" si="33"/>
        <v>7862.4671842270964</v>
      </c>
      <c r="F118" s="14">
        <f t="shared" si="34"/>
        <v>541135.83908365935</v>
      </c>
      <c r="G118" s="15">
        <f t="shared" si="35"/>
        <v>1.0799203588710744</v>
      </c>
      <c r="H118" s="13">
        <f t="shared" si="36"/>
        <v>4862.0347540362782</v>
      </c>
      <c r="I118" s="13">
        <f t="shared" si="37"/>
        <v>227263.51530469413</v>
      </c>
      <c r="J118" s="15">
        <f t="shared" si="29"/>
        <v>-7.9920358871074404E-2</v>
      </c>
      <c r="K118" s="13">
        <f t="shared" si="38"/>
        <v>-40047.185056105722</v>
      </c>
      <c r="L118" s="13">
        <f t="shared" si="46"/>
        <v>-1572418.4492858222</v>
      </c>
      <c r="M118" s="15">
        <f t="shared" si="39"/>
        <v>-7.992035887107439E-2</v>
      </c>
      <c r="N118" s="13">
        <f t="shared" si="30"/>
        <v>6127.3243573717182</v>
      </c>
      <c r="O118" s="13">
        <f t="shared" si="40"/>
        <v>267310.70036079956</v>
      </c>
      <c r="P118" s="15">
        <f t="shared" si="31"/>
        <v>0.34787991274872843</v>
      </c>
      <c r="Q118" s="7">
        <f t="shared" si="41"/>
        <v>768399.35438835318</v>
      </c>
      <c r="R118" s="7">
        <f t="shared" si="42"/>
        <v>501088.65402755362</v>
      </c>
      <c r="S118" s="13">
        <f>IF('BANCO DE DADOS'!$AD$32="Sim",R118,Q118)</f>
        <v>501088.65402755362</v>
      </c>
      <c r="T118" s="9">
        <f t="shared" si="43"/>
        <v>114</v>
      </c>
      <c r="U118" s="17">
        <f t="shared" ca="1" si="44"/>
        <v>48761</v>
      </c>
      <c r="V118" s="22"/>
      <c r="W118" s="22"/>
      <c r="X118" s="22"/>
    </row>
    <row r="119" spans="2:24">
      <c r="B119" s="17">
        <f t="shared" ca="1" si="32"/>
        <v>48761</v>
      </c>
      <c r="C119" s="9">
        <f t="shared" si="45"/>
        <v>115</v>
      </c>
      <c r="D119" s="9"/>
      <c r="E119" s="13">
        <f t="shared" si="33"/>
        <v>7957.4516991906467</v>
      </c>
      <c r="F119" s="14">
        <f t="shared" si="34"/>
        <v>549093.29078285</v>
      </c>
      <c r="G119" s="15">
        <f t="shared" si="35"/>
        <v>1.0803216891241065</v>
      </c>
      <c r="H119" s="13">
        <f t="shared" si="36"/>
        <v>4943.9045826418605</v>
      </c>
      <c r="I119" s="13">
        <f t="shared" si="37"/>
        <v>232207.419887336</v>
      </c>
      <c r="J119" s="15">
        <f t="shared" si="29"/>
        <v>-8.0321689124106532E-2</v>
      </c>
      <c r="K119" s="13">
        <f t="shared" si="38"/>
        <v>-40824.97004957014</v>
      </c>
      <c r="L119" s="13">
        <f t="shared" si="46"/>
        <v>-1613243.4193353923</v>
      </c>
      <c r="M119" s="15">
        <f t="shared" si="39"/>
        <v>-8.0321689124106463E-2</v>
      </c>
      <c r="N119" s="13">
        <f t="shared" si="30"/>
        <v>6230.2015840863705</v>
      </c>
      <c r="O119" s="13">
        <f t="shared" si="40"/>
        <v>273032.38993690588</v>
      </c>
      <c r="P119" s="15">
        <f t="shared" si="31"/>
        <v>0.34945877586966945</v>
      </c>
      <c r="Q119" s="7">
        <f t="shared" si="41"/>
        <v>781300.71067018574</v>
      </c>
      <c r="R119" s="7">
        <f t="shared" si="42"/>
        <v>508268.32073327986</v>
      </c>
      <c r="S119" s="13">
        <f>IF('BANCO DE DADOS'!$AD$32="Sim",R119,Q119)</f>
        <v>508268.32073327986</v>
      </c>
      <c r="T119" s="9">
        <f t="shared" si="43"/>
        <v>115</v>
      </c>
      <c r="U119" s="17">
        <f t="shared" ca="1" si="44"/>
        <v>48792</v>
      </c>
      <c r="V119" s="22"/>
      <c r="W119" s="22"/>
      <c r="X119" s="22"/>
    </row>
    <row r="120" spans="2:24">
      <c r="B120" s="17">
        <f t="shared" ca="1" si="32"/>
        <v>48792</v>
      </c>
      <c r="C120" s="9">
        <f t="shared" si="45"/>
        <v>116</v>
      </c>
      <c r="D120" s="9"/>
      <c r="E120" s="13">
        <f t="shared" si="33"/>
        <v>8053.5836985088472</v>
      </c>
      <c r="F120" s="14">
        <f t="shared" si="34"/>
        <v>557146.8744813588</v>
      </c>
      <c r="G120" s="15">
        <f t="shared" si="35"/>
        <v>1.0807200930338041</v>
      </c>
      <c r="H120" s="13">
        <f t="shared" si="36"/>
        <v>5026.9122974190532</v>
      </c>
      <c r="I120" s="13">
        <f t="shared" si="37"/>
        <v>237234.33218475504</v>
      </c>
      <c r="J120" s="15">
        <f t="shared" si="29"/>
        <v>-8.0720093033804119E-2</v>
      </c>
      <c r="K120" s="13">
        <f t="shared" si="38"/>
        <v>-41613.871928095759</v>
      </c>
      <c r="L120" s="13">
        <f t="shared" si="46"/>
        <v>-1654857.2912634881</v>
      </c>
      <c r="M120" s="15">
        <f t="shared" si="39"/>
        <v>-8.0720093033804105E-2</v>
      </c>
      <c r="N120" s="13">
        <f t="shared" si="30"/>
        <v>6334.5072960376128</v>
      </c>
      <c r="O120" s="13">
        <f t="shared" si="40"/>
        <v>278848.20411285054</v>
      </c>
      <c r="P120" s="15">
        <f t="shared" si="31"/>
        <v>0.35102568108720783</v>
      </c>
      <c r="Q120" s="7">
        <f t="shared" si="41"/>
        <v>794381.20666611358</v>
      </c>
      <c r="R120" s="7">
        <f t="shared" si="42"/>
        <v>515533.00255326304</v>
      </c>
      <c r="S120" s="13">
        <f>IF('BANCO DE DADOS'!$AD$32="Sim",R120,Q120)</f>
        <v>515533.00255326304</v>
      </c>
      <c r="T120" s="9">
        <f t="shared" si="43"/>
        <v>116</v>
      </c>
      <c r="U120" s="17">
        <f t="shared" ca="1" si="44"/>
        <v>48823</v>
      </c>
      <c r="V120" s="22"/>
      <c r="W120" s="22"/>
      <c r="X120" s="22"/>
    </row>
    <row r="121" spans="2:24">
      <c r="B121" s="17">
        <f t="shared" ca="1" si="32"/>
        <v>48823</v>
      </c>
      <c r="C121" s="9">
        <f t="shared" si="45"/>
        <v>117</v>
      </c>
      <c r="D121" s="9"/>
      <c r="E121" s="13">
        <f t="shared" si="33"/>
        <v>8150.8770446554372</v>
      </c>
      <c r="F121" s="14">
        <f t="shared" si="34"/>
        <v>565297.75152601418</v>
      </c>
      <c r="G121" s="15">
        <f t="shared" si="35"/>
        <v>1.0811155903261032</v>
      </c>
      <c r="H121" s="13">
        <f t="shared" si="36"/>
        <v>5111.0726025106324</v>
      </c>
      <c r="I121" s="13">
        <f t="shared" si="37"/>
        <v>242345.40478726567</v>
      </c>
      <c r="J121" s="15">
        <f t="shared" si="29"/>
        <v>-8.111559032610316E-2</v>
      </c>
      <c r="K121" s="13">
        <f t="shared" si="38"/>
        <v>-42414.02236297424</v>
      </c>
      <c r="L121" s="13">
        <f t="shared" si="46"/>
        <v>-1697271.3136264624</v>
      </c>
      <c r="M121" s="15">
        <f t="shared" si="39"/>
        <v>-8.1115590326103187E-2</v>
      </c>
      <c r="N121" s="13">
        <f t="shared" si="30"/>
        <v>6440.2599448851661</v>
      </c>
      <c r="O121" s="13">
        <f t="shared" si="40"/>
        <v>284759.4271502397</v>
      </c>
      <c r="P121" s="15">
        <f t="shared" si="31"/>
        <v>0.35258074673734169</v>
      </c>
      <c r="Q121" s="7">
        <f t="shared" si="41"/>
        <v>807643.15631327964</v>
      </c>
      <c r="R121" s="7">
        <f t="shared" si="42"/>
        <v>522883.72916303994</v>
      </c>
      <c r="S121" s="13">
        <f>IF('BANCO DE DADOS'!$AD$32="Sim",R121,Q121)</f>
        <v>522883.72916303994</v>
      </c>
      <c r="T121" s="9">
        <f t="shared" si="43"/>
        <v>117</v>
      </c>
      <c r="U121" s="17">
        <f t="shared" ca="1" si="44"/>
        <v>48853</v>
      </c>
      <c r="V121" s="22"/>
      <c r="W121" s="22"/>
      <c r="X121" s="22"/>
    </row>
    <row r="122" spans="2:24">
      <c r="B122" s="17">
        <f t="shared" ca="1" si="32"/>
        <v>48853</v>
      </c>
      <c r="C122" s="9">
        <f t="shared" si="45"/>
        <v>118</v>
      </c>
      <c r="D122" s="9"/>
      <c r="E122" s="13">
        <f t="shared" si="33"/>
        <v>8249.3457675732607</v>
      </c>
      <c r="F122" s="14">
        <f t="shared" si="34"/>
        <v>573547.0972935874</v>
      </c>
      <c r="G122" s="15">
        <f t="shared" si="35"/>
        <v>1.0815082004821068</v>
      </c>
      <c r="H122" s="13">
        <f t="shared" si="36"/>
        <v>5196.4003858578481</v>
      </c>
      <c r="I122" s="13">
        <f t="shared" si="37"/>
        <v>247541.80517312352</v>
      </c>
      <c r="J122" s="15">
        <f t="shared" si="29"/>
        <v>-8.150820048210683E-2</v>
      </c>
      <c r="K122" s="13">
        <f t="shared" si="38"/>
        <v>-43225.554620202398</v>
      </c>
      <c r="L122" s="13">
        <f t="shared" si="46"/>
        <v>-1740496.8682466648</v>
      </c>
      <c r="M122" s="15">
        <f t="shared" si="39"/>
        <v>-8.150820048210676E-2</v>
      </c>
      <c r="N122" s="13">
        <f t="shared" si="30"/>
        <v>6547.478212884017</v>
      </c>
      <c r="O122" s="13">
        <f t="shared" si="40"/>
        <v>290767.35979332565</v>
      </c>
      <c r="P122" s="15">
        <f t="shared" si="31"/>
        <v>0.3541240892670745</v>
      </c>
      <c r="Q122" s="7">
        <f t="shared" si="41"/>
        <v>821088.90246671066</v>
      </c>
      <c r="R122" s="7">
        <f t="shared" si="42"/>
        <v>530321.542673385</v>
      </c>
      <c r="S122" s="13">
        <f>IF('BANCO DE DADOS'!$AD$32="Sim",R122,Q122)</f>
        <v>530321.542673385</v>
      </c>
      <c r="T122" s="9">
        <f t="shared" si="43"/>
        <v>118</v>
      </c>
      <c r="U122" s="17">
        <f t="shared" ca="1" si="44"/>
        <v>48884</v>
      </c>
      <c r="V122" s="22"/>
      <c r="W122" s="22"/>
      <c r="X122" s="22"/>
    </row>
    <row r="123" spans="2:24">
      <c r="B123" s="17">
        <f t="shared" ca="1" si="32"/>
        <v>48884</v>
      </c>
      <c r="C123" s="9">
        <f t="shared" si="45"/>
        <v>119</v>
      </c>
      <c r="D123" s="9"/>
      <c r="E123" s="13">
        <f t="shared" si="33"/>
        <v>8349.0040666974146</v>
      </c>
      <c r="F123" s="14">
        <f t="shared" si="34"/>
        <v>581896.10136028484</v>
      </c>
      <c r="G123" s="15">
        <f t="shared" si="35"/>
        <v>1.0818979427468012</v>
      </c>
      <c r="H123" s="13">
        <f t="shared" si="36"/>
        <v>5282.9107214604865</v>
      </c>
      <c r="I123" s="13">
        <f t="shared" si="37"/>
        <v>252824.71589458399</v>
      </c>
      <c r="J123" s="15">
        <f t="shared" si="29"/>
        <v>-8.1897942746801178E-2</v>
      </c>
      <c r="K123" s="13">
        <f t="shared" si="38"/>
        <v>-44048.603579741204</v>
      </c>
      <c r="L123" s="13">
        <f t="shared" si="46"/>
        <v>-1784545.471826406</v>
      </c>
      <c r="M123" s="15">
        <f t="shared" si="39"/>
        <v>-8.1897942746801122E-2</v>
      </c>
      <c r="N123" s="13">
        <f t="shared" si="30"/>
        <v>6656.1810157196387</v>
      </c>
      <c r="O123" s="13">
        <f t="shared" si="40"/>
        <v>296873.31947432493</v>
      </c>
      <c r="P123" s="15">
        <f t="shared" si="31"/>
        <v>0.35565582328549911</v>
      </c>
      <c r="Q123" s="7">
        <f t="shared" si="41"/>
        <v>834720.81725486857</v>
      </c>
      <c r="R123" s="7">
        <f t="shared" si="42"/>
        <v>537847.49778054364</v>
      </c>
      <c r="S123" s="13">
        <f>IF('BANCO DE DADOS'!$AD$32="Sim",R123,Q123)</f>
        <v>537847.49778054364</v>
      </c>
      <c r="T123" s="9">
        <f t="shared" si="43"/>
        <v>119</v>
      </c>
      <c r="U123" s="17">
        <f t="shared" ca="1" si="44"/>
        <v>48914</v>
      </c>
      <c r="V123" s="22"/>
      <c r="W123" s="22"/>
      <c r="X123" s="22"/>
    </row>
    <row r="124" spans="2:24">
      <c r="B124" s="17">
        <f t="shared" ca="1" si="32"/>
        <v>48914</v>
      </c>
      <c r="C124" s="9">
        <f t="shared" si="45"/>
        <v>120</v>
      </c>
      <c r="D124" s="9">
        <v>10</v>
      </c>
      <c r="E124" s="13">
        <f t="shared" si="33"/>
        <v>8449.8663130028563</v>
      </c>
      <c r="F124" s="14">
        <f t="shared" si="34"/>
        <v>590345.96767328773</v>
      </c>
      <c r="G124" s="15">
        <f t="shared" si="35"/>
        <v>1.0822848361373856</v>
      </c>
      <c r="H124" s="13">
        <f t="shared" si="36"/>
        <v>5370.6188716644956</v>
      </c>
      <c r="I124" s="13">
        <f t="shared" si="37"/>
        <v>258195.33476624847</v>
      </c>
      <c r="J124" s="15">
        <f t="shared" si="29"/>
        <v>-8.2284836137385575E-2</v>
      </c>
      <c r="K124" s="13">
        <f t="shared" si="38"/>
        <v>-44883.305755007779</v>
      </c>
      <c r="L124" s="13">
        <f t="shared" si="46"/>
        <v>-1829428.7775814137</v>
      </c>
      <c r="M124" s="15">
        <f t="shared" si="39"/>
        <v>-8.228483613738552E-2</v>
      </c>
      <c r="N124" s="13">
        <f t="shared" si="30"/>
        <v>6766.3875053777601</v>
      </c>
      <c r="O124" s="13">
        <f t="shared" si="40"/>
        <v>303078.64052125602</v>
      </c>
      <c r="P124" s="15">
        <f t="shared" si="31"/>
        <v>0.35717606161292581</v>
      </c>
      <c r="Q124" s="7">
        <f t="shared" si="41"/>
        <v>848541.30243953597</v>
      </c>
      <c r="R124" s="7">
        <f t="shared" si="42"/>
        <v>545462.66191827995</v>
      </c>
      <c r="S124" s="13">
        <f>IF('BANCO DE DADOS'!$AD$32="Sim",R124,Q124)</f>
        <v>545462.66191827995</v>
      </c>
      <c r="T124" s="9">
        <f t="shared" si="43"/>
        <v>120</v>
      </c>
      <c r="U124" s="17">
        <f t="shared" ca="1" si="44"/>
        <v>48945</v>
      </c>
      <c r="V124" s="22"/>
      <c r="W124" s="22"/>
      <c r="X124" s="22"/>
    </row>
    <row r="125" spans="2:24">
      <c r="B125" s="17">
        <f t="shared" ca="1" si="32"/>
        <v>48945</v>
      </c>
      <c r="C125" s="9">
        <f t="shared" si="45"/>
        <v>121</v>
      </c>
      <c r="D125" s="9"/>
      <c r="E125" s="13">
        <f t="shared" si="33"/>
        <v>8551.9470510767169</v>
      </c>
      <c r="F125" s="14">
        <f t="shared" si="34"/>
        <v>598897.91472436441</v>
      </c>
      <c r="G125" s="15">
        <f t="shared" si="35"/>
        <v>1.0826688994512323</v>
      </c>
      <c r="H125" s="13">
        <f t="shared" si="36"/>
        <v>5459.5402894775016</v>
      </c>
      <c r="I125" s="13">
        <f t="shared" si="37"/>
        <v>263654.87505572598</v>
      </c>
      <c r="J125" s="15">
        <f t="shared" si="29"/>
        <v>-8.2668899451232347E-2</v>
      </c>
      <c r="K125" s="13">
        <f t="shared" si="38"/>
        <v>-45729.799312602612</v>
      </c>
      <c r="L125" s="13">
        <f t="shared" si="46"/>
        <v>-1875158.5768940165</v>
      </c>
      <c r="M125" s="15">
        <f t="shared" si="39"/>
        <v>-8.2668899451232319E-2</v>
      </c>
      <c r="N125" s="13">
        <f t="shared" si="30"/>
        <v>6878.1170730491458</v>
      </c>
      <c r="O125" s="13">
        <f t="shared" si="40"/>
        <v>309384.6743683283</v>
      </c>
      <c r="P125" s="15">
        <f t="shared" si="31"/>
        <v>0.35868491532814667</v>
      </c>
      <c r="Q125" s="7">
        <f t="shared" si="41"/>
        <v>862552.7897800901</v>
      </c>
      <c r="R125" s="7">
        <f t="shared" si="42"/>
        <v>553168.1154117618</v>
      </c>
      <c r="S125" s="13">
        <f>IF('BANCO DE DADOS'!$AD$32="Sim",R125,Q125)</f>
        <v>553168.1154117618</v>
      </c>
      <c r="T125" s="9">
        <f t="shared" si="43"/>
        <v>121</v>
      </c>
      <c r="U125" s="17">
        <f t="shared" ca="1" si="44"/>
        <v>48976</v>
      </c>
      <c r="V125" s="22"/>
      <c r="W125" s="22"/>
      <c r="X125" s="22"/>
    </row>
    <row r="126" spans="2:24">
      <c r="B126" s="17">
        <f t="shared" ca="1" si="32"/>
        <v>48976</v>
      </c>
      <c r="C126" s="9">
        <f t="shared" si="45"/>
        <v>122</v>
      </c>
      <c r="D126" s="9"/>
      <c r="E126" s="13">
        <f t="shared" si="33"/>
        <v>8655.2610012156802</v>
      </c>
      <c r="F126" s="14">
        <f t="shared" si="34"/>
        <v>607553.17572558008</v>
      </c>
      <c r="G126" s="15">
        <f t="shared" si="35"/>
        <v>1.0830501512734951</v>
      </c>
      <c r="H126" s="13">
        <f t="shared" si="36"/>
        <v>5549.6906209125591</v>
      </c>
      <c r="I126" s="13">
        <f t="shared" si="37"/>
        <v>269204.56567663851</v>
      </c>
      <c r="J126" s="15">
        <f t="shared" si="29"/>
        <v>-8.3050151273495132E-2</v>
      </c>
      <c r="K126" s="13">
        <f t="shared" si="38"/>
        <v>-46588.224092274904</v>
      </c>
      <c r="L126" s="13">
        <f t="shared" si="46"/>
        <v>-1921746.8009862914</v>
      </c>
      <c r="M126" s="15">
        <f t="shared" si="39"/>
        <v>-8.3050151273495187E-2</v>
      </c>
      <c r="N126" s="13">
        <f t="shared" si="30"/>
        <v>6991.3893520697811</v>
      </c>
      <c r="O126" s="13">
        <f t="shared" si="40"/>
        <v>315792.78976891318</v>
      </c>
      <c r="P126" s="15">
        <f t="shared" si="31"/>
        <v>0.36018249381392248</v>
      </c>
      <c r="Q126" s="7">
        <f t="shared" si="41"/>
        <v>876757.74140221835</v>
      </c>
      <c r="R126" s="7">
        <f t="shared" si="42"/>
        <v>560964.95163330517</v>
      </c>
      <c r="S126" s="13">
        <f>IF('BANCO DE DADOS'!$AD$32="Sim",R126,Q126)</f>
        <v>560964.95163330517</v>
      </c>
      <c r="T126" s="9">
        <f t="shared" si="43"/>
        <v>122</v>
      </c>
      <c r="U126" s="17">
        <f t="shared" ca="1" si="44"/>
        <v>49004</v>
      </c>
      <c r="V126" s="22"/>
      <c r="W126" s="22"/>
      <c r="X126" s="22"/>
    </row>
    <row r="127" spans="2:24">
      <c r="B127" s="17">
        <f t="shared" ca="1" si="32"/>
        <v>49004</v>
      </c>
      <c r="C127" s="9">
        <f t="shared" si="45"/>
        <v>123</v>
      </c>
      <c r="D127" s="9"/>
      <c r="E127" s="13">
        <f t="shared" si="33"/>
        <v>8759.8230615486827</v>
      </c>
      <c r="F127" s="14">
        <f t="shared" si="34"/>
        <v>616312.99878712872</v>
      </c>
      <c r="G127" s="15">
        <f t="shared" si="35"/>
        <v>1.0834286099843831</v>
      </c>
      <c r="H127" s="13">
        <f t="shared" si="36"/>
        <v>5641.0857073604739</v>
      </c>
      <c r="I127" s="13">
        <f t="shared" si="37"/>
        <v>274845.65138399898</v>
      </c>
      <c r="J127" s="15">
        <f t="shared" si="29"/>
        <v>-8.3428609984383062E-2</v>
      </c>
      <c r="K127" s="13">
        <f t="shared" si="38"/>
        <v>-47458.721627129707</v>
      </c>
      <c r="L127" s="13">
        <f t="shared" si="46"/>
        <v>-1969205.5226134211</v>
      </c>
      <c r="M127" s="15">
        <f t="shared" si="39"/>
        <v>-8.3428609984383076E-2</v>
      </c>
      <c r="N127" s="13">
        <f t="shared" si="30"/>
        <v>7106.2242208968946</v>
      </c>
      <c r="O127" s="13">
        <f t="shared" si="40"/>
        <v>322304.37301112851</v>
      </c>
      <c r="P127" s="15">
        <f t="shared" si="31"/>
        <v>0.36166890480077485</v>
      </c>
      <c r="Q127" s="7">
        <f t="shared" si="41"/>
        <v>891158.65017112752</v>
      </c>
      <c r="R127" s="7">
        <f t="shared" si="42"/>
        <v>568854.27715999901</v>
      </c>
      <c r="S127" s="13">
        <f>IF('BANCO DE DADOS'!$AD$32="Sim",R127,Q127)</f>
        <v>568854.27715999901</v>
      </c>
      <c r="T127" s="9">
        <f t="shared" si="43"/>
        <v>123</v>
      </c>
      <c r="U127" s="17">
        <f t="shared" ca="1" si="44"/>
        <v>49035</v>
      </c>
      <c r="V127" s="22"/>
      <c r="W127" s="22"/>
      <c r="X127" s="22"/>
    </row>
    <row r="128" spans="2:24">
      <c r="B128" s="17">
        <f t="shared" ca="1" si="32"/>
        <v>49035</v>
      </c>
      <c r="C128" s="9">
        <f t="shared" si="45"/>
        <v>124</v>
      </c>
      <c r="D128" s="9"/>
      <c r="E128" s="13">
        <f t="shared" si="33"/>
        <v>8865.6483101852536</v>
      </c>
      <c r="F128" s="14">
        <f t="shared" si="34"/>
        <v>625178.64709731401</v>
      </c>
      <c r="G128" s="15">
        <f t="shared" si="35"/>
        <v>1.083804293766113</v>
      </c>
      <c r="H128" s="13">
        <f t="shared" si="36"/>
        <v>5733.7415879910477</v>
      </c>
      <c r="I128" s="13">
        <f t="shared" si="37"/>
        <v>280579.39297199005</v>
      </c>
      <c r="J128" s="15">
        <f t="shared" si="29"/>
        <v>-8.3804293766112981E-2</v>
      </c>
      <c r="K128" s="13">
        <f t="shared" si="38"/>
        <v>-48341.435164078488</v>
      </c>
      <c r="L128" s="13">
        <f t="shared" si="46"/>
        <v>-2017546.9577774997</v>
      </c>
      <c r="M128" s="15">
        <f t="shared" si="39"/>
        <v>-8.3804293766113064E-2</v>
      </c>
      <c r="N128" s="13">
        <f t="shared" si="30"/>
        <v>7222.6418061212717</v>
      </c>
      <c r="O128" s="13">
        <f t="shared" si="40"/>
        <v>328920.8281360683</v>
      </c>
      <c r="P128" s="15">
        <f t="shared" si="31"/>
        <v>0.36314425440915876</v>
      </c>
      <c r="Q128" s="7">
        <f t="shared" si="41"/>
        <v>905758.04006930382</v>
      </c>
      <c r="R128" s="7">
        <f t="shared" si="42"/>
        <v>576837.21193323552</v>
      </c>
      <c r="S128" s="13">
        <f>IF('BANCO DE DADOS'!$AD$32="Sim",R128,Q128)</f>
        <v>576837.21193323552</v>
      </c>
      <c r="T128" s="9">
        <f t="shared" si="43"/>
        <v>124</v>
      </c>
      <c r="U128" s="17">
        <f t="shared" ca="1" si="44"/>
        <v>49065</v>
      </c>
      <c r="V128" s="22"/>
      <c r="W128" s="22"/>
      <c r="X128" s="22"/>
    </row>
    <row r="129" spans="2:24">
      <c r="B129" s="17">
        <f t="shared" ca="1" si="32"/>
        <v>49065</v>
      </c>
      <c r="C129" s="9">
        <f t="shared" si="45"/>
        <v>125</v>
      </c>
      <c r="D129" s="9"/>
      <c r="E129" s="13">
        <f t="shared" si="33"/>
        <v>8972.7520073898286</v>
      </c>
      <c r="F129" s="14">
        <f t="shared" si="34"/>
        <v>634151.3991047038</v>
      </c>
      <c r="G129" s="15">
        <f t="shared" si="35"/>
        <v>1.0841772206095597</v>
      </c>
      <c r="H129" s="13">
        <f t="shared" si="36"/>
        <v>5827.6745021835941</v>
      </c>
      <c r="I129" s="13">
        <f t="shared" si="37"/>
        <v>286407.06747417361</v>
      </c>
      <c r="J129" s="15">
        <f t="shared" si="29"/>
        <v>-8.4177220609559678E-2</v>
      </c>
      <c r="K129" s="13">
        <f t="shared" si="38"/>
        <v>-49236.509684537537</v>
      </c>
      <c r="L129" s="13">
        <f t="shared" si="46"/>
        <v>-2066783.4674620372</v>
      </c>
      <c r="M129" s="15">
        <f t="shared" si="39"/>
        <v>-8.4177220609559678E-2</v>
      </c>
      <c r="N129" s="13">
        <f t="shared" si="30"/>
        <v>7340.662485516279</v>
      </c>
      <c r="O129" s="13">
        <f t="shared" si="40"/>
        <v>335643.57715871092</v>
      </c>
      <c r="P129" s="15">
        <f t="shared" si="31"/>
        <v>0.36460864719009306</v>
      </c>
      <c r="Q129" s="7">
        <f t="shared" si="41"/>
        <v>920558.46657887718</v>
      </c>
      <c r="R129" s="7">
        <f t="shared" si="42"/>
        <v>584914.88942016626</v>
      </c>
      <c r="S129" s="13">
        <f>IF('BANCO DE DADOS'!$AD$32="Sim",R129,Q129)</f>
        <v>584914.88942016626</v>
      </c>
      <c r="T129" s="9">
        <f t="shared" si="43"/>
        <v>125</v>
      </c>
      <c r="U129" s="17">
        <f t="shared" ca="1" si="44"/>
        <v>49096</v>
      </c>
      <c r="V129" s="22"/>
      <c r="W129" s="22"/>
      <c r="X129" s="22"/>
    </row>
    <row r="130" spans="2:24">
      <c r="B130" s="17">
        <f t="shared" ca="1" si="32"/>
        <v>49096</v>
      </c>
      <c r="C130" s="9">
        <f t="shared" si="45"/>
        <v>126</v>
      </c>
      <c r="D130" s="9"/>
      <c r="E130" s="13">
        <f t="shared" si="33"/>
        <v>9081.1495977823051</v>
      </c>
      <c r="F130" s="14">
        <f t="shared" si="34"/>
        <v>643232.54870248609</v>
      </c>
      <c r="G130" s="15">
        <f t="shared" si="35"/>
        <v>1.0845474083206117</v>
      </c>
      <c r="H130" s="13">
        <f t="shared" si="36"/>
        <v>5922.9008919870821</v>
      </c>
      <c r="I130" s="13">
        <f t="shared" si="37"/>
        <v>292329.9683661607</v>
      </c>
      <c r="J130" s="15">
        <f t="shared" si="29"/>
        <v>-8.4547408320611694E-2</v>
      </c>
      <c r="K130" s="13">
        <f t="shared" si="38"/>
        <v>-50144.091925375746</v>
      </c>
      <c r="L130" s="13">
        <f t="shared" si="46"/>
        <v>-2116927.5593874129</v>
      </c>
      <c r="M130" s="15">
        <f t="shared" si="39"/>
        <v>-8.4547408320611583E-2</v>
      </c>
      <c r="N130" s="13">
        <f t="shared" si="30"/>
        <v>7460.3068911240625</v>
      </c>
      <c r="O130" s="13">
        <f t="shared" si="40"/>
        <v>342474.06029153615</v>
      </c>
      <c r="P130" s="15">
        <f t="shared" si="31"/>
        <v>0.36606218616431302</v>
      </c>
      <c r="Q130" s="7">
        <f t="shared" si="41"/>
        <v>935562.5170686465</v>
      </c>
      <c r="R130" s="7">
        <f t="shared" si="42"/>
        <v>593088.45677711035</v>
      </c>
      <c r="S130" s="13">
        <f>IF('BANCO DE DADOS'!$AD$32="Sim",R130,Q130)</f>
        <v>593088.45677711035</v>
      </c>
      <c r="T130" s="9">
        <f t="shared" si="43"/>
        <v>126</v>
      </c>
      <c r="U130" s="17">
        <f t="shared" ca="1" si="44"/>
        <v>49126</v>
      </c>
      <c r="V130" s="22"/>
      <c r="W130" s="22"/>
      <c r="X130" s="22"/>
    </row>
    <row r="131" spans="2:24">
      <c r="B131" s="17">
        <f t="shared" ca="1" si="32"/>
        <v>49126</v>
      </c>
      <c r="C131" s="9">
        <f t="shared" si="45"/>
        <v>127</v>
      </c>
      <c r="D131" s="9"/>
      <c r="E131" s="13">
        <f t="shared" si="33"/>
        <v>9190.8567125652044</v>
      </c>
      <c r="F131" s="14">
        <f t="shared" si="34"/>
        <v>652423.40541505127</v>
      </c>
      <c r="G131" s="15">
        <f t="shared" si="35"/>
        <v>1.0849148745262511</v>
      </c>
      <c r="H131" s="13">
        <f t="shared" si="36"/>
        <v>6019.4374046102694</v>
      </c>
      <c r="I131" s="13">
        <f t="shared" si="37"/>
        <v>298349.40577077097</v>
      </c>
      <c r="J131" s="15">
        <f t="shared" si="29"/>
        <v>-8.4914874526251127E-2</v>
      </c>
      <c r="K131" s="13">
        <f t="shared" si="38"/>
        <v>-51064.330400115694</v>
      </c>
      <c r="L131" s="13">
        <f t="shared" si="46"/>
        <v>-2167991.8897875287</v>
      </c>
      <c r="M131" s="15">
        <f t="shared" si="39"/>
        <v>-8.4914874526251127E-2</v>
      </c>
      <c r="N131" s="13">
        <f t="shared" si="30"/>
        <v>7581.5959123793473</v>
      </c>
      <c r="O131" s="13">
        <f t="shared" si="40"/>
        <v>349413.73617088632</v>
      </c>
      <c r="P131" s="15">
        <f t="shared" si="31"/>
        <v>0.36750497286001571</v>
      </c>
      <c r="Q131" s="7">
        <f t="shared" si="41"/>
        <v>950772.81118582189</v>
      </c>
      <c r="R131" s="7">
        <f t="shared" si="42"/>
        <v>601359.07501493557</v>
      </c>
      <c r="S131" s="13">
        <f>IF('BANCO DE DADOS'!$AD$32="Sim",R131,Q131)</f>
        <v>601359.07501493557</v>
      </c>
      <c r="T131" s="9">
        <f t="shared" si="43"/>
        <v>127</v>
      </c>
      <c r="U131" s="17">
        <f t="shared" ca="1" si="44"/>
        <v>49157</v>
      </c>
      <c r="V131" s="22"/>
      <c r="W131" s="22"/>
      <c r="X131" s="22"/>
    </row>
    <row r="132" spans="2:24">
      <c r="B132" s="17">
        <f t="shared" ca="1" si="32"/>
        <v>49157</v>
      </c>
      <c r="C132" s="9">
        <f t="shared" si="45"/>
        <v>128</v>
      </c>
      <c r="D132" s="9"/>
      <c r="E132" s="13">
        <f t="shared" si="33"/>
        <v>9301.8891717777278</v>
      </c>
      <c r="F132" s="14">
        <f t="shared" si="34"/>
        <v>661725.29458682903</v>
      </c>
      <c r="G132" s="15">
        <f t="shared" si="35"/>
        <v>1.0852796366803688</v>
      </c>
      <c r="H132" s="13">
        <f t="shared" si="36"/>
        <v>6117.3008949421846</v>
      </c>
      <c r="I132" s="13">
        <f t="shared" si="37"/>
        <v>304466.70666571317</v>
      </c>
      <c r="J132" s="15">
        <f t="shared" si="29"/>
        <v>-8.5279636680368753E-2</v>
      </c>
      <c r="K132" s="13">
        <f t="shared" si="38"/>
        <v>-51997.375420391094</v>
      </c>
      <c r="L132" s="13">
        <f t="shared" si="46"/>
        <v>-2219989.2652079198</v>
      </c>
      <c r="M132" s="15">
        <f t="shared" si="39"/>
        <v>-8.5279636680368781E-2</v>
      </c>
      <c r="N132" s="13">
        <f t="shared" si="30"/>
        <v>7704.5506992713299</v>
      </c>
      <c r="O132" s="13">
        <f t="shared" si="40"/>
        <v>356464.08208610385</v>
      </c>
      <c r="P132" s="15">
        <f t="shared" si="31"/>
        <v>0.36893710734925844</v>
      </c>
      <c r="Q132" s="7">
        <f t="shared" si="41"/>
        <v>966192.00125254178</v>
      </c>
      <c r="R132" s="7">
        <f t="shared" si="42"/>
        <v>609727.91916643793</v>
      </c>
      <c r="S132" s="13">
        <f>IF('BANCO DE DADOS'!$AD$32="Sim",R132,Q132)</f>
        <v>609727.91916643793</v>
      </c>
      <c r="T132" s="9">
        <f t="shared" si="43"/>
        <v>128</v>
      </c>
      <c r="U132" s="17">
        <f t="shared" ca="1" si="44"/>
        <v>49188</v>
      </c>
      <c r="V132" s="22"/>
      <c r="W132" s="22"/>
      <c r="X132" s="22"/>
    </row>
    <row r="133" spans="2:24">
      <c r="B133" s="17">
        <f t="shared" ca="1" si="32"/>
        <v>49188</v>
      </c>
      <c r="C133" s="9">
        <f t="shared" si="45"/>
        <v>129</v>
      </c>
      <c r="D133" s="9"/>
      <c r="E133" s="13">
        <f t="shared" si="33"/>
        <v>9414.2629865770396</v>
      </c>
      <c r="F133" s="14">
        <f t="shared" si="34"/>
        <v>671139.55757340603</v>
      </c>
      <c r="G133" s="15">
        <f t="shared" si="35"/>
        <v>1.085641712069324</v>
      </c>
      <c r="H133" s="13">
        <f t="shared" si="36"/>
        <v>6216.508428103326</v>
      </c>
      <c r="I133" s="13">
        <f t="shared" si="37"/>
        <v>310683.21509381651</v>
      </c>
      <c r="J133" s="15">
        <f t="shared" ref="J133:J196" si="47">1-G133</f>
        <v>-8.5641712069324027E-2</v>
      </c>
      <c r="K133" s="13">
        <f t="shared" si="38"/>
        <v>-52943.379117663135</v>
      </c>
      <c r="L133" s="13">
        <f t="shared" si="46"/>
        <v>-2272932.6443255828</v>
      </c>
      <c r="M133" s="15">
        <f t="shared" si="39"/>
        <v>-8.5641712069323944E-2</v>
      </c>
      <c r="N133" s="13">
        <f t="shared" ref="N133:N196" si="48">Q133*Inflação</f>
        <v>7829.1926655440857</v>
      </c>
      <c r="O133" s="13">
        <f t="shared" si="40"/>
        <v>363626.59421147918</v>
      </c>
      <c r="P133" s="15">
        <f t="shared" ref="P133:P196" si="49">O133/Q133</f>
        <v>0.37035868828307</v>
      </c>
      <c r="Q133" s="7">
        <f t="shared" si="41"/>
        <v>981822.77266722207</v>
      </c>
      <c r="R133" s="7">
        <f t="shared" si="42"/>
        <v>618196.17845574289</v>
      </c>
      <c r="S133" s="13">
        <f>IF('BANCO DE DADOS'!$AD$32="Sim",R133,Q133)</f>
        <v>618196.17845574289</v>
      </c>
      <c r="T133" s="9">
        <f t="shared" si="43"/>
        <v>129</v>
      </c>
      <c r="U133" s="17">
        <f t="shared" ca="1" si="44"/>
        <v>49218</v>
      </c>
      <c r="V133" s="22"/>
      <c r="W133" s="22"/>
      <c r="X133" s="22"/>
    </row>
    <row r="134" spans="2:24">
      <c r="B134" s="17">
        <f t="shared" ref="B134:B197" ca="1" si="50">DATE(YEAR(B133),MONTH(B133)+1,1)</f>
        <v>49218</v>
      </c>
      <c r="C134" s="9">
        <f t="shared" si="45"/>
        <v>130</v>
      </c>
      <c r="D134" s="9"/>
      <c r="E134" s="13">
        <f t="shared" ref="E134:E197" si="51">IF($AE$33,IF($AE$34,$E133*(1+Inflação)*(1+Crescimento_Salário),$E133*(1+Inflação)),IF($AE$34,$E133*(1+Crescimento_Salário),$E133))</f>
        <v>9527.9943615471238</v>
      </c>
      <c r="F134" s="14">
        <f t="shared" ref="F134:F197" si="52">F133+E134</f>
        <v>680667.5519349532</v>
      </c>
      <c r="G134" s="15">
        <f t="shared" ref="G134:G197" si="53">IF(F134&lt;=0,0,F134/S134)</f>
        <v>1.0860011178172639</v>
      </c>
      <c r="H134" s="13">
        <f t="shared" ref="H134:H197" si="54">Q133*Taxa</f>
        <v>6317.0772820279599</v>
      </c>
      <c r="I134" s="13">
        <f t="shared" ref="I134:I197" si="55">I133+H134</f>
        <v>317000.2923758445</v>
      </c>
      <c r="J134" s="15">
        <f t="shared" si="47"/>
        <v>-8.6001117817263939E-2</v>
      </c>
      <c r="K134" s="13">
        <f t="shared" ref="K134:K197" si="56">R134-F134</f>
        <v>-53902.495465199347</v>
      </c>
      <c r="L134" s="13">
        <f t="shared" si="46"/>
        <v>-2326835.1397907822</v>
      </c>
      <c r="M134" s="15">
        <f t="shared" ref="M134:M197" si="57">K134/R134</f>
        <v>-8.600111781726387E-2</v>
      </c>
      <c r="N134" s="13">
        <f t="shared" si="48"/>
        <v>7955.5434919359941</v>
      </c>
      <c r="O134" s="13">
        <f t="shared" ref="O134:O197" si="58">Q134-R134</f>
        <v>370902.78784104332</v>
      </c>
      <c r="P134" s="15">
        <f t="shared" si="49"/>
        <v>0.37176981292533101</v>
      </c>
      <c r="Q134" s="7">
        <f t="shared" ref="Q134:Q197" si="59">Q133+E134+H134</f>
        <v>997667.84431079717</v>
      </c>
      <c r="R134" s="7">
        <f t="shared" ref="R134:R197" si="60">(R133+E134)*(1+((1+Taxa)/(1+Inflação)-1))</f>
        <v>626765.05646975385</v>
      </c>
      <c r="S134" s="13">
        <f>IF('BANCO DE DADOS'!$AD$32="Sim",R134,Q134)</f>
        <v>626765.05646975385</v>
      </c>
      <c r="T134" s="9">
        <f t="shared" ref="T134:T197" si="61">C134</f>
        <v>130</v>
      </c>
      <c r="U134" s="17">
        <f t="shared" ref="U134:U197" ca="1" si="62">DATE(YEAR(U133),MONTH(U133)+1,1)</f>
        <v>49249</v>
      </c>
      <c r="V134" s="22"/>
      <c r="W134" s="22"/>
      <c r="X134" s="22"/>
    </row>
    <row r="135" spans="2:24">
      <c r="B135" s="17">
        <f t="shared" ca="1" si="50"/>
        <v>49249</v>
      </c>
      <c r="C135" s="9">
        <f t="shared" ref="C135:C198" si="63">C134+1</f>
        <v>131</v>
      </c>
      <c r="D135" s="9"/>
      <c r="E135" s="13">
        <f t="shared" si="51"/>
        <v>9643.0996970355245</v>
      </c>
      <c r="F135" s="14">
        <f t="shared" si="52"/>
        <v>690310.6516319887</v>
      </c>
      <c r="G135" s="15">
        <f t="shared" si="53"/>
        <v>1.0863578708912118</v>
      </c>
      <c r="H135" s="13">
        <f t="shared" si="54"/>
        <v>6419.0249500778837</v>
      </c>
      <c r="I135" s="13">
        <f t="shared" si="55"/>
        <v>323419.31732592237</v>
      </c>
      <c r="J135" s="15">
        <f t="shared" si="47"/>
        <v>-8.635787089121183E-2</v>
      </c>
      <c r="K135" s="13">
        <f t="shared" si="56"/>
        <v>-54874.880300318007</v>
      </c>
      <c r="L135" s="13">
        <f t="shared" ref="L135:L198" si="64">L134+K135</f>
        <v>-2381710.0200911001</v>
      </c>
      <c r="M135" s="15">
        <f t="shared" si="57"/>
        <v>-8.6357870891211802E-2</v>
      </c>
      <c r="N135" s="13">
        <f t="shared" si="48"/>
        <v>8083.6251294586327</v>
      </c>
      <c r="O135" s="13">
        <f t="shared" si="58"/>
        <v>378294.19762623985</v>
      </c>
      <c r="P135" s="15">
        <f t="shared" si="49"/>
        <v>0.37317057718547769</v>
      </c>
      <c r="Q135" s="7">
        <f t="shared" si="59"/>
        <v>1013729.9689579105</v>
      </c>
      <c r="R135" s="7">
        <f t="shared" si="60"/>
        <v>635435.77133167069</v>
      </c>
      <c r="S135" s="13">
        <f>IF('BANCO DE DADOS'!$AD$32="Sim",R135,Q135)</f>
        <v>635435.77133167069</v>
      </c>
      <c r="T135" s="9">
        <f t="shared" si="61"/>
        <v>131</v>
      </c>
      <c r="U135" s="17">
        <f t="shared" ca="1" si="62"/>
        <v>49279</v>
      </c>
      <c r="V135" s="22"/>
      <c r="W135" s="22"/>
      <c r="X135" s="22"/>
    </row>
    <row r="136" spans="2:24">
      <c r="B136" s="17">
        <f t="shared" ca="1" si="50"/>
        <v>49279</v>
      </c>
      <c r="C136" s="9">
        <f t="shared" si="63"/>
        <v>132</v>
      </c>
      <c r="D136" s="9">
        <v>11</v>
      </c>
      <c r="E136" s="13">
        <f t="shared" si="51"/>
        <v>9759.5955915183076</v>
      </c>
      <c r="F136" s="14">
        <f t="shared" si="52"/>
        <v>700070.24722350703</v>
      </c>
      <c r="G136" s="15">
        <f t="shared" si="53"/>
        <v>1.0867119881059339</v>
      </c>
      <c r="H136" s="13">
        <f t="shared" si="54"/>
        <v>6522.369143688039</v>
      </c>
      <c r="I136" s="13">
        <f t="shared" si="55"/>
        <v>329941.68646961043</v>
      </c>
      <c r="J136" s="15">
        <f t="shared" si="47"/>
        <v>-8.6711988105933946E-2</v>
      </c>
      <c r="K136" s="13">
        <f t="shared" si="56"/>
        <v>-55860.691346901236</v>
      </c>
      <c r="L136" s="13">
        <f t="shared" si="64"/>
        <v>-2437570.7114380011</v>
      </c>
      <c r="M136" s="15">
        <f t="shared" si="57"/>
        <v>-8.671198810593396E-2</v>
      </c>
      <c r="N136" s="13">
        <f t="shared" si="48"/>
        <v>8213.4598027156262</v>
      </c>
      <c r="O136" s="13">
        <f t="shared" si="58"/>
        <v>385802.37781651109</v>
      </c>
      <c r="P136" s="15">
        <f t="shared" si="49"/>
        <v>0.3745610756500784</v>
      </c>
      <c r="Q136" s="7">
        <f t="shared" si="59"/>
        <v>1030011.9336931169</v>
      </c>
      <c r="R136" s="7">
        <f t="shared" si="60"/>
        <v>644209.55587660579</v>
      </c>
      <c r="S136" s="13">
        <f>IF('BANCO DE DADOS'!$AD$32="Sim",R136,Q136)</f>
        <v>644209.55587660579</v>
      </c>
      <c r="T136" s="9">
        <f t="shared" si="61"/>
        <v>132</v>
      </c>
      <c r="U136" s="17">
        <f t="shared" ca="1" si="62"/>
        <v>49310</v>
      </c>
      <c r="V136" s="22"/>
      <c r="W136" s="22"/>
      <c r="X136" s="22"/>
    </row>
    <row r="137" spans="2:24">
      <c r="B137" s="17">
        <f t="shared" ca="1" si="50"/>
        <v>49310</v>
      </c>
      <c r="C137" s="9">
        <f t="shared" si="63"/>
        <v>133</v>
      </c>
      <c r="D137" s="9"/>
      <c r="E137" s="13">
        <f t="shared" si="51"/>
        <v>9877.4988439936169</v>
      </c>
      <c r="F137" s="14">
        <f t="shared" si="52"/>
        <v>709947.74606750067</v>
      </c>
      <c r="G137" s="15">
        <f t="shared" si="53"/>
        <v>1.0870634861285959</v>
      </c>
      <c r="H137" s="13">
        <f t="shared" si="54"/>
        <v>6627.1277950443709</v>
      </c>
      <c r="I137" s="13">
        <f t="shared" si="55"/>
        <v>336568.81426465482</v>
      </c>
      <c r="J137" s="15">
        <f t="shared" si="47"/>
        <v>-8.7063486128595935E-2</v>
      </c>
      <c r="K137" s="13">
        <f t="shared" si="56"/>
        <v>-56860.088238180266</v>
      </c>
      <c r="L137" s="13">
        <f t="shared" si="64"/>
        <v>-2494430.7996761813</v>
      </c>
      <c r="M137" s="15">
        <f t="shared" si="57"/>
        <v>-8.7063486128595963E-2</v>
      </c>
      <c r="N137" s="13">
        <f t="shared" si="48"/>
        <v>8345.0700132619422</v>
      </c>
      <c r="O137" s="13">
        <f t="shared" si="58"/>
        <v>393428.90250283445</v>
      </c>
      <c r="P137" s="15">
        <f t="shared" si="49"/>
        <v>0.375941401613333</v>
      </c>
      <c r="Q137" s="7">
        <f t="shared" si="59"/>
        <v>1046516.5603321549</v>
      </c>
      <c r="R137" s="7">
        <f t="shared" si="60"/>
        <v>653087.65782932041</v>
      </c>
      <c r="S137" s="13">
        <f>IF('BANCO DE DADOS'!$AD$32="Sim",R137,Q137)</f>
        <v>653087.65782932041</v>
      </c>
      <c r="T137" s="9">
        <f t="shared" si="61"/>
        <v>133</v>
      </c>
      <c r="U137" s="17">
        <f t="shared" ca="1" si="62"/>
        <v>49341</v>
      </c>
      <c r="V137" s="22"/>
      <c r="W137" s="22"/>
      <c r="X137" s="22"/>
    </row>
    <row r="138" spans="2:24">
      <c r="B138" s="17">
        <f t="shared" ca="1" si="50"/>
        <v>49341</v>
      </c>
      <c r="C138" s="9">
        <f t="shared" si="63"/>
        <v>134</v>
      </c>
      <c r="D138" s="9"/>
      <c r="E138" s="13">
        <f t="shared" si="51"/>
        <v>9996.8264564041219</v>
      </c>
      <c r="F138" s="14">
        <f t="shared" si="52"/>
        <v>719944.57252390485</v>
      </c>
      <c r="G138" s="15">
        <f t="shared" si="53"/>
        <v>1.0874123814832168</v>
      </c>
      <c r="H138" s="13">
        <f t="shared" si="54"/>
        <v>6733.3190597943058</v>
      </c>
      <c r="I138" s="13">
        <f t="shared" si="55"/>
        <v>343302.13332444913</v>
      </c>
      <c r="J138" s="15">
        <f t="shared" si="47"/>
        <v>-8.7412381483216839E-2</v>
      </c>
      <c r="K138" s="13">
        <f t="shared" si="56"/>
        <v>-57873.232539795572</v>
      </c>
      <c r="L138" s="13">
        <f t="shared" si="64"/>
        <v>-2552304.0322159771</v>
      </c>
      <c r="M138" s="15">
        <f t="shared" si="57"/>
        <v>-8.7412381483216922E-2</v>
      </c>
      <c r="N138" s="13">
        <f t="shared" si="48"/>
        <v>8478.4785430041011</v>
      </c>
      <c r="O138" s="13">
        <f t="shared" si="58"/>
        <v>401175.36586424394</v>
      </c>
      <c r="P138" s="15">
        <f t="shared" si="49"/>
        <v>0.37731164710653903</v>
      </c>
      <c r="Q138" s="7">
        <f t="shared" si="59"/>
        <v>1063246.7058483532</v>
      </c>
      <c r="R138" s="7">
        <f t="shared" si="60"/>
        <v>662071.33998410928</v>
      </c>
      <c r="S138" s="13">
        <f>IF('BANCO DE DADOS'!$AD$32="Sim",R138,Q138)</f>
        <v>662071.33998410928</v>
      </c>
      <c r="T138" s="9">
        <f t="shared" si="61"/>
        <v>134</v>
      </c>
      <c r="U138" s="17">
        <f t="shared" ca="1" si="62"/>
        <v>49369</v>
      </c>
      <c r="V138" s="22"/>
      <c r="W138" s="22"/>
      <c r="X138" s="22"/>
    </row>
    <row r="139" spans="2:24">
      <c r="B139" s="17">
        <f t="shared" ca="1" si="50"/>
        <v>49369</v>
      </c>
      <c r="C139" s="9">
        <f t="shared" si="63"/>
        <v>135</v>
      </c>
      <c r="D139" s="9"/>
      <c r="E139" s="13">
        <f t="shared" si="51"/>
        <v>10117.595636088739</v>
      </c>
      <c r="F139" s="14">
        <f t="shared" si="52"/>
        <v>730062.1681599936</v>
      </c>
      <c r="G139" s="15">
        <f t="shared" si="53"/>
        <v>1.087758690554931</v>
      </c>
      <c r="H139" s="13">
        <f t="shared" si="54"/>
        <v>6840.9613197902645</v>
      </c>
      <c r="I139" s="13">
        <f t="shared" si="55"/>
        <v>350143.09464423941</v>
      </c>
      <c r="J139" s="15">
        <f t="shared" si="47"/>
        <v>-8.7758690554931018E-2</v>
      </c>
      <c r="K139" s="13">
        <f t="shared" si="56"/>
        <v>-58900.287773135933</v>
      </c>
      <c r="L139" s="13">
        <f t="shared" si="64"/>
        <v>-2611204.3199891131</v>
      </c>
      <c r="M139" s="15">
        <f t="shared" si="57"/>
        <v>-8.7758690554931115E-2</v>
      </c>
      <c r="N139" s="13">
        <f t="shared" si="48"/>
        <v>8613.708457641842</v>
      </c>
      <c r="O139" s="13">
        <f t="shared" si="58"/>
        <v>409043.38241737441</v>
      </c>
      <c r="P139" s="15">
        <f t="shared" si="49"/>
        <v>0.37867190292657021</v>
      </c>
      <c r="Q139" s="7">
        <f t="shared" si="59"/>
        <v>1080205.2628042321</v>
      </c>
      <c r="R139" s="7">
        <f t="shared" si="60"/>
        <v>671161.88038685767</v>
      </c>
      <c r="S139" s="13">
        <f>IF('BANCO DE DADOS'!$AD$32="Sim",R139,Q139)</f>
        <v>671161.88038685767</v>
      </c>
      <c r="T139" s="9">
        <f t="shared" si="61"/>
        <v>135</v>
      </c>
      <c r="U139" s="17">
        <f t="shared" ca="1" si="62"/>
        <v>49400</v>
      </c>
      <c r="V139" s="22"/>
      <c r="W139" s="22"/>
      <c r="X139" s="22"/>
    </row>
    <row r="140" spans="2:24">
      <c r="B140" s="17">
        <f t="shared" ca="1" si="50"/>
        <v>49400</v>
      </c>
      <c r="C140" s="9">
        <f t="shared" si="63"/>
        <v>136</v>
      </c>
      <c r="D140" s="9"/>
      <c r="E140" s="13">
        <f t="shared" si="51"/>
        <v>10239.82379826398</v>
      </c>
      <c r="F140" s="14">
        <f t="shared" si="52"/>
        <v>740301.99195825763</v>
      </c>
      <c r="G140" s="15">
        <f t="shared" si="53"/>
        <v>1.0881024295940653</v>
      </c>
      <c r="H140" s="13">
        <f t="shared" si="54"/>
        <v>6950.0731858665977</v>
      </c>
      <c r="I140" s="13">
        <f t="shared" si="55"/>
        <v>357093.16783010599</v>
      </c>
      <c r="J140" s="15">
        <f t="shared" si="47"/>
        <v>-8.8102429594065335E-2</v>
      </c>
      <c r="K140" s="13">
        <f t="shared" si="56"/>
        <v>-59941.419438959449</v>
      </c>
      <c r="L140" s="13">
        <f t="shared" si="64"/>
        <v>-2671145.7394280727</v>
      </c>
      <c r="M140" s="15">
        <f t="shared" si="57"/>
        <v>-8.8102429594065335E-2</v>
      </c>
      <c r="N140" s="13">
        <f t="shared" si="48"/>
        <v>8750.7831101516895</v>
      </c>
      <c r="O140" s="13">
        <f t="shared" si="58"/>
        <v>417034.5872690645</v>
      </c>
      <c r="P140" s="15">
        <f t="shared" si="49"/>
        <v>0.38002225866340744</v>
      </c>
      <c r="Q140" s="7">
        <f t="shared" si="59"/>
        <v>1097395.1597883627</v>
      </c>
      <c r="R140" s="7">
        <f t="shared" si="60"/>
        <v>680360.57251929818</v>
      </c>
      <c r="S140" s="13">
        <f>IF('BANCO DE DADOS'!$AD$32="Sim",R140,Q140)</f>
        <v>680360.57251929818</v>
      </c>
      <c r="T140" s="9">
        <f t="shared" si="61"/>
        <v>136</v>
      </c>
      <c r="U140" s="17">
        <f t="shared" ca="1" si="62"/>
        <v>49430</v>
      </c>
      <c r="V140" s="22"/>
      <c r="W140" s="22"/>
      <c r="X140" s="22"/>
    </row>
    <row r="141" spans="2:24">
      <c r="B141" s="17">
        <f t="shared" ca="1" si="50"/>
        <v>49430</v>
      </c>
      <c r="C141" s="9">
        <f t="shared" si="63"/>
        <v>137</v>
      </c>
      <c r="D141" s="9"/>
      <c r="E141" s="13">
        <f t="shared" si="51"/>
        <v>10363.528568535263</v>
      </c>
      <c r="F141" s="14">
        <f t="shared" si="52"/>
        <v>750665.52052679285</v>
      </c>
      <c r="G141" s="15">
        <f t="shared" si="53"/>
        <v>1.0884436147200396</v>
      </c>
      <c r="H141" s="13">
        <f t="shared" si="54"/>
        <v>7060.6735006503513</v>
      </c>
      <c r="I141" s="13">
        <f t="shared" si="55"/>
        <v>364153.84133075632</v>
      </c>
      <c r="J141" s="15">
        <f t="shared" si="47"/>
        <v>-8.8443614720039587E-2</v>
      </c>
      <c r="K141" s="13">
        <f t="shared" si="56"/>
        <v>-60996.795041299658</v>
      </c>
      <c r="L141" s="13">
        <f t="shared" si="64"/>
        <v>-2732142.5344693726</v>
      </c>
      <c r="M141" s="15">
        <f t="shared" si="57"/>
        <v>-8.8443614720039518E-2</v>
      </c>
      <c r="N141" s="13">
        <f t="shared" si="48"/>
        <v>8889.7261443129719</v>
      </c>
      <c r="O141" s="13">
        <f t="shared" si="58"/>
        <v>425150.63637205516</v>
      </c>
      <c r="P141" s="15">
        <f t="shared" si="49"/>
        <v>0.38136280272676221</v>
      </c>
      <c r="Q141" s="7">
        <f t="shared" si="59"/>
        <v>1114819.3618575484</v>
      </c>
      <c r="R141" s="7">
        <f t="shared" si="60"/>
        <v>689668.7254854932</v>
      </c>
      <c r="S141" s="13">
        <f>IF('BANCO DE DADOS'!$AD$32="Sim",R141,Q141)</f>
        <v>689668.7254854932</v>
      </c>
      <c r="T141" s="9">
        <f t="shared" si="61"/>
        <v>137</v>
      </c>
      <c r="U141" s="17">
        <f t="shared" ca="1" si="62"/>
        <v>49461</v>
      </c>
      <c r="V141" s="22"/>
      <c r="W141" s="22"/>
      <c r="X141" s="22"/>
    </row>
    <row r="142" spans="2:24">
      <c r="B142" s="17">
        <f t="shared" ca="1" si="50"/>
        <v>49461</v>
      </c>
      <c r="C142" s="9">
        <f t="shared" si="63"/>
        <v>138</v>
      </c>
      <c r="D142" s="9"/>
      <c r="E142" s="13">
        <f t="shared" si="51"/>
        <v>10488.727785438574</v>
      </c>
      <c r="F142" s="14">
        <f t="shared" si="52"/>
        <v>761154.24831223139</v>
      </c>
      <c r="G142" s="15">
        <f t="shared" si="53"/>
        <v>1.0887822619250991</v>
      </c>
      <c r="H142" s="13">
        <f t="shared" si="54"/>
        <v>7172.7813414062757</v>
      </c>
      <c r="I142" s="13">
        <f t="shared" si="55"/>
        <v>371326.6226721626</v>
      </c>
      <c r="J142" s="15">
        <f t="shared" si="47"/>
        <v>-8.8782261925099082E-2</v>
      </c>
      <c r="K142" s="13">
        <f t="shared" si="56"/>
        <v>-62066.584111660835</v>
      </c>
      <c r="L142" s="13">
        <f t="shared" si="64"/>
        <v>-2794209.1185810333</v>
      </c>
      <c r="M142" s="15">
        <f t="shared" si="57"/>
        <v>-8.8782261925099179E-2</v>
      </c>
      <c r="N142" s="13">
        <f t="shared" si="48"/>
        <v>9030.5614982767984</v>
      </c>
      <c r="O142" s="13">
        <f t="shared" si="58"/>
        <v>433393.20678382262</v>
      </c>
      <c r="P142" s="15">
        <f t="shared" si="49"/>
        <v>0.38269362237183013</v>
      </c>
      <c r="Q142" s="7">
        <f t="shared" si="59"/>
        <v>1132480.8709843932</v>
      </c>
      <c r="R142" s="7">
        <f t="shared" si="60"/>
        <v>699087.66420057055</v>
      </c>
      <c r="S142" s="13">
        <f>IF('BANCO DE DADOS'!$AD$32="Sim",R142,Q142)</f>
        <v>699087.66420057055</v>
      </c>
      <c r="T142" s="9">
        <f t="shared" si="61"/>
        <v>138</v>
      </c>
      <c r="U142" s="17">
        <f t="shared" ca="1" si="62"/>
        <v>49491</v>
      </c>
      <c r="V142" s="22"/>
      <c r="W142" s="22"/>
      <c r="X142" s="22"/>
    </row>
    <row r="143" spans="2:24">
      <c r="B143" s="17">
        <f t="shared" ca="1" si="50"/>
        <v>49491</v>
      </c>
      <c r="C143" s="9">
        <f t="shared" si="63"/>
        <v>139</v>
      </c>
      <c r="D143" s="9"/>
      <c r="E143" s="13">
        <f t="shared" si="51"/>
        <v>10615.439503012823</v>
      </c>
      <c r="F143" s="14">
        <f t="shared" si="52"/>
        <v>771769.68781524419</v>
      </c>
      <c r="G143" s="15">
        <f t="shared" si="53"/>
        <v>1.089118387077886</v>
      </c>
      <c r="H143" s="13">
        <f t="shared" si="54"/>
        <v>7286.4160229164954</v>
      </c>
      <c r="I143" s="13">
        <f t="shared" si="55"/>
        <v>378613.0386950791</v>
      </c>
      <c r="J143" s="15">
        <f t="shared" si="47"/>
        <v>-8.9118387077885997E-2</v>
      </c>
      <c r="K143" s="13">
        <f t="shared" si="56"/>
        <v>-63150.958233505255</v>
      </c>
      <c r="L143" s="13">
        <f t="shared" si="64"/>
        <v>-2857360.0768145388</v>
      </c>
      <c r="M143" s="15">
        <f t="shared" si="57"/>
        <v>-8.9118387077886024E-2</v>
      </c>
      <c r="N143" s="13">
        <f t="shared" si="48"/>
        <v>9173.3134081785065</v>
      </c>
      <c r="O143" s="13">
        <f t="shared" si="58"/>
        <v>441763.99692858371</v>
      </c>
      <c r="P143" s="15">
        <f t="shared" si="49"/>
        <v>0.38401480372421054</v>
      </c>
      <c r="Q143" s="7">
        <f t="shared" si="59"/>
        <v>1150382.7265103227</v>
      </c>
      <c r="R143" s="7">
        <f t="shared" si="60"/>
        <v>708618.72958173894</v>
      </c>
      <c r="S143" s="13">
        <f>IF('BANCO DE DADOS'!$AD$32="Sim",R143,Q143)</f>
        <v>708618.72958173894</v>
      </c>
      <c r="T143" s="9">
        <f t="shared" si="61"/>
        <v>139</v>
      </c>
      <c r="U143" s="17">
        <f t="shared" ca="1" si="62"/>
        <v>49522</v>
      </c>
      <c r="V143" s="22"/>
      <c r="W143" s="22"/>
      <c r="X143" s="22"/>
    </row>
    <row r="144" spans="2:24">
      <c r="B144" s="17">
        <f t="shared" ca="1" si="50"/>
        <v>49522</v>
      </c>
      <c r="C144" s="9">
        <f t="shared" si="63"/>
        <v>140</v>
      </c>
      <c r="D144" s="9"/>
      <c r="E144" s="13">
        <f t="shared" si="51"/>
        <v>10743.681993403286</v>
      </c>
      <c r="F144" s="14">
        <f t="shared" si="52"/>
        <v>782513.36980864743</v>
      </c>
      <c r="G144" s="15">
        <f t="shared" si="53"/>
        <v>1.0894520059268544</v>
      </c>
      <c r="H144" s="13">
        <f t="shared" si="54"/>
        <v>7401.5971003952573</v>
      </c>
      <c r="I144" s="13">
        <f t="shared" si="55"/>
        <v>386014.63579547434</v>
      </c>
      <c r="J144" s="15">
        <f t="shared" si="47"/>
        <v>-8.9452005926854428E-2</v>
      </c>
      <c r="K144" s="13">
        <f t="shared" si="56"/>
        <v>-64250.091067036497</v>
      </c>
      <c r="L144" s="13">
        <f t="shared" si="64"/>
        <v>-2921610.1678815754</v>
      </c>
      <c r="M144" s="15">
        <f t="shared" si="57"/>
        <v>-8.9452005926854455E-2</v>
      </c>
      <c r="N144" s="13">
        <f t="shared" si="48"/>
        <v>9318.0064117941074</v>
      </c>
      <c r="O144" s="13">
        <f t="shared" si="58"/>
        <v>450264.7268625102</v>
      </c>
      <c r="P144" s="15">
        <f t="shared" si="49"/>
        <v>0.38532643180402543</v>
      </c>
      <c r="Q144" s="7">
        <f t="shared" si="59"/>
        <v>1168528.0056041211</v>
      </c>
      <c r="R144" s="7">
        <f t="shared" si="60"/>
        <v>718263.27874161093</v>
      </c>
      <c r="S144" s="13">
        <f>IF('BANCO DE DADOS'!$AD$32="Sim",R144,Q144)</f>
        <v>718263.27874161093</v>
      </c>
      <c r="T144" s="9">
        <f t="shared" si="61"/>
        <v>140</v>
      </c>
      <c r="U144" s="17">
        <f t="shared" ca="1" si="62"/>
        <v>49553</v>
      </c>
      <c r="V144" s="22"/>
      <c r="W144" s="22"/>
      <c r="X144" s="22"/>
    </row>
    <row r="145" spans="2:24">
      <c r="B145" s="17">
        <f t="shared" ca="1" si="50"/>
        <v>49553</v>
      </c>
      <c r="C145" s="9">
        <f t="shared" si="63"/>
        <v>141</v>
      </c>
      <c r="D145" s="9"/>
      <c r="E145" s="13">
        <f t="shared" si="51"/>
        <v>10873.473749496492</v>
      </c>
      <c r="F145" s="14">
        <f t="shared" si="52"/>
        <v>793386.84355814394</v>
      </c>
      <c r="G145" s="15">
        <f t="shared" si="53"/>
        <v>1.0897831341035404</v>
      </c>
      <c r="H145" s="13">
        <f t="shared" si="54"/>
        <v>7518.3443724391727</v>
      </c>
      <c r="I145" s="13">
        <f t="shared" si="55"/>
        <v>393532.98016791354</v>
      </c>
      <c r="J145" s="15">
        <f t="shared" si="47"/>
        <v>-8.9783134103540441E-2</v>
      </c>
      <c r="K145" s="13">
        <f t="shared" si="56"/>
        <v>-65364.158374282299</v>
      </c>
      <c r="L145" s="13">
        <f t="shared" si="64"/>
        <v>-2986974.3262558579</v>
      </c>
      <c r="M145" s="15">
        <f t="shared" si="57"/>
        <v>-8.9783134103540496E-2</v>
      </c>
      <c r="N145" s="13">
        <f t="shared" si="48"/>
        <v>9464.6653522412798</v>
      </c>
      <c r="O145" s="13">
        <f t="shared" si="58"/>
        <v>458897.1385421952</v>
      </c>
      <c r="P145" s="15">
        <f t="shared" si="49"/>
        <v>0.38662859054927157</v>
      </c>
      <c r="Q145" s="7">
        <f t="shared" si="59"/>
        <v>1186919.8237260568</v>
      </c>
      <c r="R145" s="7">
        <f t="shared" si="60"/>
        <v>728022.68518386164</v>
      </c>
      <c r="S145" s="13">
        <f>IF('BANCO DE DADOS'!$AD$32="Sim",R145,Q145)</f>
        <v>728022.68518386164</v>
      </c>
      <c r="T145" s="9">
        <f t="shared" si="61"/>
        <v>141</v>
      </c>
      <c r="U145" s="17">
        <f t="shared" ca="1" si="62"/>
        <v>49583</v>
      </c>
      <c r="V145" s="22"/>
      <c r="W145" s="22"/>
      <c r="X145" s="22"/>
    </row>
    <row r="146" spans="2:24">
      <c r="B146" s="17">
        <f t="shared" ca="1" si="50"/>
        <v>49583</v>
      </c>
      <c r="C146" s="9">
        <f t="shared" si="63"/>
        <v>142</v>
      </c>
      <c r="D146" s="9"/>
      <c r="E146" s="13">
        <f t="shared" si="51"/>
        <v>11004.83348758694</v>
      </c>
      <c r="F146" s="14">
        <f t="shared" si="52"/>
        <v>804391.67704573087</v>
      </c>
      <c r="G146" s="15">
        <f t="shared" si="53"/>
        <v>1.0901117871256885</v>
      </c>
      <c r="H146" s="13">
        <f t="shared" si="54"/>
        <v>7636.6778840134139</v>
      </c>
      <c r="I146" s="13">
        <f t="shared" si="55"/>
        <v>401169.65805192693</v>
      </c>
      <c r="J146" s="15">
        <f t="shared" si="47"/>
        <v>-9.0111787125688458E-2</v>
      </c>
      <c r="K146" s="13">
        <f t="shared" si="56"/>
        <v>-66493.338044479839</v>
      </c>
      <c r="L146" s="13">
        <f t="shared" si="64"/>
        <v>-3053467.6643003379</v>
      </c>
      <c r="M146" s="15">
        <f t="shared" si="57"/>
        <v>-9.0111787125688472E-2</v>
      </c>
      <c r="N146" s="13">
        <f t="shared" si="48"/>
        <v>9613.3153817254279</v>
      </c>
      <c r="O146" s="13">
        <f t="shared" si="58"/>
        <v>467662.99609640625</v>
      </c>
      <c r="P146" s="15">
        <f t="shared" si="49"/>
        <v>0.38792136283843487</v>
      </c>
      <c r="Q146" s="7">
        <f t="shared" si="59"/>
        <v>1205561.3350976573</v>
      </c>
      <c r="R146" s="7">
        <f t="shared" si="60"/>
        <v>737898.33900125104</v>
      </c>
      <c r="S146" s="13">
        <f>IF('BANCO DE DADOS'!$AD$32="Sim",R146,Q146)</f>
        <v>737898.33900125104</v>
      </c>
      <c r="T146" s="9">
        <f t="shared" si="61"/>
        <v>142</v>
      </c>
      <c r="U146" s="17">
        <f t="shared" ca="1" si="62"/>
        <v>49614</v>
      </c>
      <c r="V146" s="22"/>
      <c r="W146" s="22"/>
      <c r="X146" s="22"/>
    </row>
    <row r="147" spans="2:24">
      <c r="B147" s="17">
        <f t="shared" ca="1" si="50"/>
        <v>49614</v>
      </c>
      <c r="C147" s="9">
        <f t="shared" si="63"/>
        <v>143</v>
      </c>
      <c r="D147" s="9"/>
      <c r="E147" s="13">
        <f t="shared" si="51"/>
        <v>11137.780150076042</v>
      </c>
      <c r="F147" s="14">
        <f t="shared" si="52"/>
        <v>815529.4571958069</v>
      </c>
      <c r="G147" s="15">
        <f t="shared" si="53"/>
        <v>1.0904379804002433</v>
      </c>
      <c r="H147" s="13">
        <f t="shared" si="54"/>
        <v>7756.6179294742624</v>
      </c>
      <c r="I147" s="13">
        <f t="shared" si="55"/>
        <v>408926.27598140121</v>
      </c>
      <c r="J147" s="15">
        <f t="shared" si="47"/>
        <v>-9.0437980400243312E-2</v>
      </c>
      <c r="K147" s="13">
        <f t="shared" si="56"/>
        <v>-67637.810119768488</v>
      </c>
      <c r="L147" s="13">
        <f t="shared" si="64"/>
        <v>-3121105.4744201065</v>
      </c>
      <c r="M147" s="15">
        <f t="shared" si="57"/>
        <v>-9.0437980400243367E-2</v>
      </c>
      <c r="N147" s="13">
        <f t="shared" si="48"/>
        <v>9763.9819653313716</v>
      </c>
      <c r="O147" s="13">
        <f t="shared" si="58"/>
        <v>476564.08610116923</v>
      </c>
      <c r="P147" s="15">
        <f t="shared" si="49"/>
        <v>0.38920483051239807</v>
      </c>
      <c r="Q147" s="7">
        <f t="shared" si="59"/>
        <v>1224455.7331772076</v>
      </c>
      <c r="R147" s="7">
        <f t="shared" si="60"/>
        <v>747891.64707603841</v>
      </c>
      <c r="S147" s="13">
        <f>IF('BANCO DE DADOS'!$AD$32="Sim",R147,Q147)</f>
        <v>747891.64707603841</v>
      </c>
      <c r="T147" s="9">
        <f t="shared" si="61"/>
        <v>143</v>
      </c>
      <c r="U147" s="17">
        <f t="shared" ca="1" si="62"/>
        <v>49644</v>
      </c>
      <c r="V147" s="22"/>
      <c r="W147" s="22"/>
      <c r="X147" s="22"/>
    </row>
    <row r="148" spans="2:24">
      <c r="B148" s="17">
        <f t="shared" ca="1" si="50"/>
        <v>49644</v>
      </c>
      <c r="C148" s="9">
        <f t="shared" si="63"/>
        <v>144</v>
      </c>
      <c r="D148" s="9">
        <v>12</v>
      </c>
      <c r="E148" s="13">
        <f t="shared" si="51"/>
        <v>11272.332908203656</v>
      </c>
      <c r="F148" s="14">
        <f t="shared" si="52"/>
        <v>826801.79010401061</v>
      </c>
      <c r="G148" s="15">
        <f t="shared" si="53"/>
        <v>1.0907617292262131</v>
      </c>
      <c r="H148" s="13">
        <f t="shared" si="54"/>
        <v>7878.1850556284799</v>
      </c>
      <c r="I148" s="13">
        <f t="shared" si="55"/>
        <v>416804.46103702969</v>
      </c>
      <c r="J148" s="15">
        <f t="shared" si="47"/>
        <v>-9.0761729226213061E-2</v>
      </c>
      <c r="K148" s="13">
        <f t="shared" si="56"/>
        <v>-68797.756821192452</v>
      </c>
      <c r="L148" s="13">
        <f t="shared" si="64"/>
        <v>-3189903.2312412988</v>
      </c>
      <c r="M148" s="15">
        <f t="shared" si="57"/>
        <v>-9.076172922621295E-2</v>
      </c>
      <c r="N148" s="13">
        <f t="shared" si="48"/>
        <v>9916.6908848612129</v>
      </c>
      <c r="O148" s="13">
        <f t="shared" si="58"/>
        <v>485602.2178582215</v>
      </c>
      <c r="P148" s="15">
        <f t="shared" si="49"/>
        <v>0.39047907439566937</v>
      </c>
      <c r="Q148" s="7">
        <f t="shared" si="59"/>
        <v>1243606.2511410397</v>
      </c>
      <c r="R148" s="7">
        <f t="shared" si="60"/>
        <v>758004.03328281816</v>
      </c>
      <c r="S148" s="13">
        <f>IF('BANCO DE DADOS'!$AD$32="Sim",R148,Q148)</f>
        <v>758004.03328281816</v>
      </c>
      <c r="T148" s="9">
        <f t="shared" si="61"/>
        <v>144</v>
      </c>
      <c r="U148" s="17">
        <f t="shared" ca="1" si="62"/>
        <v>49675</v>
      </c>
      <c r="V148" s="22"/>
      <c r="W148" s="22"/>
      <c r="X148" s="22"/>
    </row>
    <row r="149" spans="2:24">
      <c r="B149" s="17">
        <f t="shared" ca="1" si="50"/>
        <v>49675</v>
      </c>
      <c r="C149" s="9">
        <f t="shared" si="63"/>
        <v>145</v>
      </c>
      <c r="D149" s="9"/>
      <c r="E149" s="13">
        <f t="shared" si="51"/>
        <v>11408.511164812639</v>
      </c>
      <c r="F149" s="14">
        <f t="shared" si="52"/>
        <v>838210.30126882321</v>
      </c>
      <c r="G149" s="15">
        <f t="shared" si="53"/>
        <v>1.0910830487974059</v>
      </c>
      <c r="H149" s="13">
        <f t="shared" si="54"/>
        <v>8001.400064829937</v>
      </c>
      <c r="I149" s="13">
        <f t="shared" si="55"/>
        <v>424805.8611018596</v>
      </c>
      <c r="J149" s="15">
        <f t="shared" si="47"/>
        <v>-9.1083048797405919E-2</v>
      </c>
      <c r="K149" s="13">
        <f t="shared" si="56"/>
        <v>-69973.362575017614</v>
      </c>
      <c r="L149" s="13">
        <f t="shared" si="64"/>
        <v>-3259876.5938163167</v>
      </c>
      <c r="M149" s="15">
        <f t="shared" si="57"/>
        <v>-9.1083048797405891E-2</v>
      </c>
      <c r="N149" s="13">
        <f t="shared" si="48"/>
        <v>10071.468242718938</v>
      </c>
      <c r="O149" s="13">
        <f t="shared" si="58"/>
        <v>494779.22367687663</v>
      </c>
      <c r="P149" s="15">
        <f t="shared" si="49"/>
        <v>0.39174417431695863</v>
      </c>
      <c r="Q149" s="7">
        <f t="shared" si="59"/>
        <v>1263016.1623706822</v>
      </c>
      <c r="R149" s="7">
        <f t="shared" si="60"/>
        <v>768236.9386938056</v>
      </c>
      <c r="S149" s="13">
        <f>IF('BANCO DE DADOS'!$AD$32="Sim",R149,Q149)</f>
        <v>768236.9386938056</v>
      </c>
      <c r="T149" s="9">
        <f t="shared" si="61"/>
        <v>145</v>
      </c>
      <c r="U149" s="17">
        <f t="shared" ca="1" si="62"/>
        <v>49706</v>
      </c>
      <c r="V149" s="22"/>
      <c r="W149" s="22"/>
      <c r="X149" s="22"/>
    </row>
    <row r="150" spans="2:24">
      <c r="B150" s="17">
        <f t="shared" ca="1" si="50"/>
        <v>49706</v>
      </c>
      <c r="C150" s="9">
        <f t="shared" si="63"/>
        <v>146</v>
      </c>
      <c r="D150" s="9"/>
      <c r="E150" s="13">
        <f t="shared" si="51"/>
        <v>11546.334557146771</v>
      </c>
      <c r="F150" s="14">
        <f t="shared" si="52"/>
        <v>849756.63582596998</v>
      </c>
      <c r="G150" s="15">
        <f t="shared" si="53"/>
        <v>1.0914019542050508</v>
      </c>
      <c r="H150" s="13">
        <f t="shared" si="54"/>
        <v>8126.2840181139509</v>
      </c>
      <c r="I150" s="13">
        <f t="shared" si="55"/>
        <v>432932.14511997357</v>
      </c>
      <c r="J150" s="15">
        <f t="shared" si="47"/>
        <v>-9.1401954205050817E-2</v>
      </c>
      <c r="K150" s="13">
        <f t="shared" si="56"/>
        <v>-71164.81403936632</v>
      </c>
      <c r="L150" s="13">
        <f t="shared" si="64"/>
        <v>-3331041.407855683</v>
      </c>
      <c r="M150" s="15">
        <f t="shared" si="57"/>
        <v>-9.1401954205050928E-2</v>
      </c>
      <c r="N150" s="13">
        <f t="shared" si="48"/>
        <v>10228.340465842328</v>
      </c>
      <c r="O150" s="13">
        <f t="shared" si="58"/>
        <v>504096.95915933931</v>
      </c>
      <c r="P150" s="15">
        <f t="shared" si="49"/>
        <v>0.39300020912912603</v>
      </c>
      <c r="Q150" s="7">
        <f t="shared" si="59"/>
        <v>1282688.780945943</v>
      </c>
      <c r="R150" s="7">
        <f t="shared" si="60"/>
        <v>778591.82178660366</v>
      </c>
      <c r="S150" s="13">
        <f>IF('BANCO DE DADOS'!$AD$32="Sim",R150,Q150)</f>
        <v>778591.82178660366</v>
      </c>
      <c r="T150" s="9">
        <f t="shared" si="61"/>
        <v>146</v>
      </c>
      <c r="U150" s="17">
        <f t="shared" ca="1" si="62"/>
        <v>49735</v>
      </c>
      <c r="V150" s="22"/>
      <c r="W150" s="22"/>
      <c r="X150" s="22"/>
    </row>
    <row r="151" spans="2:24">
      <c r="B151" s="17">
        <f t="shared" ca="1" si="50"/>
        <v>49735</v>
      </c>
      <c r="C151" s="9">
        <f t="shared" si="63"/>
        <v>147</v>
      </c>
      <c r="D151" s="9"/>
      <c r="E151" s="13">
        <f t="shared" si="51"/>
        <v>11685.822959682502</v>
      </c>
      <c r="F151" s="14">
        <f t="shared" si="52"/>
        <v>861442.45878565253</v>
      </c>
      <c r="G151" s="15">
        <f t="shared" si="53"/>
        <v>1.091718460440303</v>
      </c>
      <c r="H151" s="13">
        <f t="shared" si="54"/>
        <v>8252.8582383697922</v>
      </c>
      <c r="I151" s="13">
        <f t="shared" si="55"/>
        <v>441185.00335834338</v>
      </c>
      <c r="J151" s="15">
        <f t="shared" si="47"/>
        <v>-9.1718460440302962E-2</v>
      </c>
      <c r="K151" s="13">
        <f t="shared" si="56"/>
        <v>-72372.30013117427</v>
      </c>
      <c r="L151" s="13">
        <f t="shared" si="64"/>
        <v>-3403413.7079868573</v>
      </c>
      <c r="M151" s="15">
        <f t="shared" si="57"/>
        <v>-9.1718460440302865E-2</v>
      </c>
      <c r="N151" s="13">
        <f t="shared" si="48"/>
        <v>10387.334309682739</v>
      </c>
      <c r="O151" s="13">
        <f t="shared" si="58"/>
        <v>513557.30348951684</v>
      </c>
      <c r="P151" s="15">
        <f t="shared" si="49"/>
        <v>0.39424725672852978</v>
      </c>
      <c r="Q151" s="7">
        <f t="shared" si="59"/>
        <v>1302627.4621439951</v>
      </c>
      <c r="R151" s="7">
        <f t="shared" si="60"/>
        <v>789070.15865447826</v>
      </c>
      <c r="S151" s="13">
        <f>IF('BANCO DE DADOS'!$AD$32="Sim",R151,Q151)</f>
        <v>789070.15865447826</v>
      </c>
      <c r="T151" s="9">
        <f t="shared" si="61"/>
        <v>147</v>
      </c>
      <c r="U151" s="17">
        <f t="shared" ca="1" si="62"/>
        <v>49766</v>
      </c>
      <c r="V151" s="22"/>
      <c r="W151" s="22"/>
      <c r="X151" s="22"/>
    </row>
    <row r="152" spans="2:24">
      <c r="B152" s="17">
        <f t="shared" ca="1" si="50"/>
        <v>49766</v>
      </c>
      <c r="C152" s="9">
        <f t="shared" si="63"/>
        <v>148</v>
      </c>
      <c r="D152" s="9"/>
      <c r="E152" s="13">
        <f t="shared" si="51"/>
        <v>11826.996486994905</v>
      </c>
      <c r="F152" s="14">
        <f t="shared" si="52"/>
        <v>873269.45527264744</v>
      </c>
      <c r="G152" s="15">
        <f t="shared" si="53"/>
        <v>1.092032582396639</v>
      </c>
      <c r="H152" s="13">
        <f t="shared" si="54"/>
        <v>8381.1443135518184</v>
      </c>
      <c r="I152" s="13">
        <f t="shared" si="55"/>
        <v>449566.14767189522</v>
      </c>
      <c r="J152" s="15">
        <f t="shared" si="47"/>
        <v>-9.2032582396639029E-2</v>
      </c>
      <c r="K152" s="13">
        <f t="shared" si="56"/>
        <v>-73596.012053472688</v>
      </c>
      <c r="L152" s="13">
        <f t="shared" si="64"/>
        <v>-3477009.7200403297</v>
      </c>
      <c r="M152" s="15">
        <f t="shared" si="57"/>
        <v>-9.2032582396638959E-2</v>
      </c>
      <c r="N152" s="13">
        <f t="shared" si="48"/>
        <v>10548.476862233358</v>
      </c>
      <c r="O152" s="13">
        <f t="shared" si="58"/>
        <v>523162.15972536698</v>
      </c>
      <c r="P152" s="15">
        <f t="shared" si="49"/>
        <v>0.39548539407379402</v>
      </c>
      <c r="Q152" s="7">
        <f t="shared" si="59"/>
        <v>1322835.6029445417</v>
      </c>
      <c r="R152" s="7">
        <f t="shared" si="60"/>
        <v>799673.44321917475</v>
      </c>
      <c r="S152" s="13">
        <f>IF('BANCO DE DADOS'!$AD$32="Sim",R152,Q152)</f>
        <v>799673.44321917475</v>
      </c>
      <c r="T152" s="9">
        <f t="shared" si="61"/>
        <v>148</v>
      </c>
      <c r="U152" s="17">
        <f t="shared" ca="1" si="62"/>
        <v>49796</v>
      </c>
      <c r="V152" s="22"/>
      <c r="W152" s="22"/>
      <c r="X152" s="22"/>
    </row>
    <row r="153" spans="2:24">
      <c r="B153" s="17">
        <f t="shared" ca="1" si="50"/>
        <v>49796</v>
      </c>
      <c r="C153" s="9">
        <f t="shared" si="63"/>
        <v>149</v>
      </c>
      <c r="D153" s="9"/>
      <c r="E153" s="13">
        <f t="shared" si="51"/>
        <v>11969.875496658238</v>
      </c>
      <c r="F153" s="14">
        <f t="shared" si="52"/>
        <v>885239.3307693057</v>
      </c>
      <c r="G153" s="15">
        <f t="shared" si="53"/>
        <v>1.0923443348721507</v>
      </c>
      <c r="H153" s="13">
        <f t="shared" si="54"/>
        <v>8511.1640999297233</v>
      </c>
      <c r="I153" s="13">
        <f t="shared" si="55"/>
        <v>458077.31177182496</v>
      </c>
      <c r="J153" s="15">
        <f t="shared" si="47"/>
        <v>-9.2344334872150657E-2</v>
      </c>
      <c r="K153" s="13">
        <f t="shared" si="56"/>
        <v>-74836.143322999938</v>
      </c>
      <c r="L153" s="13">
        <f t="shared" si="64"/>
        <v>-3551845.8633633298</v>
      </c>
      <c r="M153" s="15">
        <f t="shared" si="57"/>
        <v>-9.2344334872150657E-2</v>
      </c>
      <c r="N153" s="13">
        <f t="shared" si="48"/>
        <v>10711.795548106487</v>
      </c>
      <c r="O153" s="13">
        <f t="shared" si="58"/>
        <v>532913.45509482385</v>
      </c>
      <c r="P153" s="15">
        <f t="shared" si="49"/>
        <v>0.39671469720401914</v>
      </c>
      <c r="Q153" s="7">
        <f t="shared" si="59"/>
        <v>1343316.6425411296</v>
      </c>
      <c r="R153" s="7">
        <f t="shared" si="60"/>
        <v>810403.18744630576</v>
      </c>
      <c r="S153" s="13">
        <f>IF('BANCO DE DADOS'!$AD$32="Sim",R153,Q153)</f>
        <v>810403.18744630576</v>
      </c>
      <c r="T153" s="9">
        <f t="shared" si="61"/>
        <v>149</v>
      </c>
      <c r="U153" s="17">
        <f t="shared" ca="1" si="62"/>
        <v>49827</v>
      </c>
      <c r="V153" s="22"/>
      <c r="W153" s="22"/>
      <c r="X153" s="22"/>
    </row>
    <row r="154" spans="2:24">
      <c r="B154" s="17">
        <f t="shared" ca="1" si="50"/>
        <v>49827</v>
      </c>
      <c r="C154" s="9">
        <f t="shared" si="63"/>
        <v>150</v>
      </c>
      <c r="D154" s="9"/>
      <c r="E154" s="13">
        <f t="shared" si="51"/>
        <v>12114.480592181562</v>
      </c>
      <c r="F154" s="14">
        <f t="shared" si="52"/>
        <v>897353.81136148726</v>
      </c>
      <c r="G154" s="15">
        <f t="shared" si="53"/>
        <v>1.0926537325717365</v>
      </c>
      <c r="H154" s="13">
        <f t="shared" si="54"/>
        <v>8642.9397253783427</v>
      </c>
      <c r="I154" s="13">
        <f t="shared" si="55"/>
        <v>466720.25149720331</v>
      </c>
      <c r="J154" s="15">
        <f t="shared" si="47"/>
        <v>-9.265373257173648E-2</v>
      </c>
      <c r="K154" s="13">
        <f t="shared" si="56"/>
        <v>-76092.889798147487</v>
      </c>
      <c r="L154" s="13">
        <f t="shared" si="64"/>
        <v>-3627938.7531614774</v>
      </c>
      <c r="M154" s="15">
        <f t="shared" si="57"/>
        <v>-9.2653732571736425E-2</v>
      </c>
      <c r="N154" s="13">
        <f t="shared" si="48"/>
        <v>10877.318132660492</v>
      </c>
      <c r="O154" s="13">
        <f t="shared" si="58"/>
        <v>542813.14129534981</v>
      </c>
      <c r="P154" s="15">
        <f t="shared" si="49"/>
        <v>0.39793524125645824</v>
      </c>
      <c r="Q154" s="7">
        <f t="shared" si="59"/>
        <v>1364074.0628586896</v>
      </c>
      <c r="R154" s="7">
        <f t="shared" si="60"/>
        <v>821260.92156333977</v>
      </c>
      <c r="S154" s="13">
        <f>IF('BANCO DE DADOS'!$AD$32="Sim",R154,Q154)</f>
        <v>821260.92156333977</v>
      </c>
      <c r="T154" s="9">
        <f t="shared" si="61"/>
        <v>150</v>
      </c>
      <c r="U154" s="17">
        <f t="shared" ca="1" si="62"/>
        <v>49857</v>
      </c>
      <c r="V154" s="22"/>
      <c r="W154" s="22"/>
      <c r="X154" s="22"/>
    </row>
    <row r="155" spans="2:24">
      <c r="B155" s="17">
        <f t="shared" ca="1" si="50"/>
        <v>49857</v>
      </c>
      <c r="C155" s="9">
        <f t="shared" si="63"/>
        <v>151</v>
      </c>
      <c r="D155" s="9"/>
      <c r="E155" s="13">
        <f t="shared" si="51"/>
        <v>12260.832625979821</v>
      </c>
      <c r="F155" s="14">
        <f t="shared" si="52"/>
        <v>909614.64398746705</v>
      </c>
      <c r="G155" s="15">
        <f t="shared" si="53"/>
        <v>1.0929607901091976</v>
      </c>
      <c r="H155" s="13">
        <f t="shared" si="54"/>
        <v>8776.4935927075203</v>
      </c>
      <c r="I155" s="13">
        <f t="shared" si="55"/>
        <v>475496.74508991081</v>
      </c>
      <c r="J155" s="15">
        <f t="shared" si="47"/>
        <v>-9.2960790109197555E-2</v>
      </c>
      <c r="K155" s="13">
        <f t="shared" si="56"/>
        <v>-77366.44970724266</v>
      </c>
      <c r="L155" s="13">
        <f t="shared" si="64"/>
        <v>-3705305.2028687201</v>
      </c>
      <c r="M155" s="15">
        <f t="shared" si="57"/>
        <v>-9.2960790109197611E-2</v>
      </c>
      <c r="N155" s="13">
        <f t="shared" si="48"/>
        <v>11045.072726176963</v>
      </c>
      <c r="O155" s="13">
        <f t="shared" si="58"/>
        <v>552863.19479715242</v>
      </c>
      <c r="P155" s="15">
        <f t="shared" si="49"/>
        <v>0.39914710048367646</v>
      </c>
      <c r="Q155" s="7">
        <f t="shared" si="59"/>
        <v>1385111.3890773768</v>
      </c>
      <c r="R155" s="7">
        <f t="shared" si="60"/>
        <v>832248.19428022439</v>
      </c>
      <c r="S155" s="13">
        <f>IF('BANCO DE DADOS'!$AD$32="Sim",R155,Q155)</f>
        <v>832248.19428022439</v>
      </c>
      <c r="T155" s="9">
        <f t="shared" si="61"/>
        <v>151</v>
      </c>
      <c r="U155" s="17">
        <f t="shared" ca="1" si="62"/>
        <v>49888</v>
      </c>
      <c r="V155" s="22"/>
      <c r="W155" s="22"/>
      <c r="X155" s="22"/>
    </row>
    <row r="156" spans="2:24">
      <c r="B156" s="17">
        <f t="shared" ca="1" si="50"/>
        <v>49888</v>
      </c>
      <c r="C156" s="9">
        <f t="shared" si="63"/>
        <v>152</v>
      </c>
      <c r="D156" s="9"/>
      <c r="E156" s="13">
        <f t="shared" si="51"/>
        <v>12408.952702380806</v>
      </c>
      <c r="F156" s="14">
        <f t="shared" si="52"/>
        <v>922023.59668984788</v>
      </c>
      <c r="G156" s="15">
        <f t="shared" si="53"/>
        <v>1.0932655220092429</v>
      </c>
      <c r="H156" s="13">
        <f t="shared" si="54"/>
        <v>8911.8483830325185</v>
      </c>
      <c r="I156" s="13">
        <f t="shared" si="55"/>
        <v>484408.59347294335</v>
      </c>
      <c r="J156" s="15">
        <f t="shared" si="47"/>
        <v>-9.3265522009242874E-2</v>
      </c>
      <c r="K156" s="13">
        <f t="shared" si="56"/>
        <v>-78657.023677173303</v>
      </c>
      <c r="L156" s="13">
        <f t="shared" si="64"/>
        <v>-3783962.2265458936</v>
      </c>
      <c r="M156" s="15">
        <f t="shared" si="57"/>
        <v>-9.3265522009242832E-2</v>
      </c>
      <c r="N156" s="13">
        <f t="shared" si="48"/>
        <v>11215.087788088771</v>
      </c>
      <c r="O156" s="13">
        <f t="shared" si="58"/>
        <v>563065.61715011543</v>
      </c>
      <c r="P156" s="15">
        <f t="shared" si="49"/>
        <v>0.40035034827021587</v>
      </c>
      <c r="Q156" s="7">
        <f t="shared" si="59"/>
        <v>1406432.19016279</v>
      </c>
      <c r="R156" s="7">
        <f t="shared" si="60"/>
        <v>843366.57301267458</v>
      </c>
      <c r="S156" s="13">
        <f>IF('BANCO DE DADOS'!$AD$32="Sim",R156,Q156)</f>
        <v>843366.57301267458</v>
      </c>
      <c r="T156" s="9">
        <f t="shared" si="61"/>
        <v>152</v>
      </c>
      <c r="U156" s="17">
        <f t="shared" ca="1" si="62"/>
        <v>49919</v>
      </c>
      <c r="V156" s="22"/>
      <c r="W156" s="22"/>
      <c r="X156" s="22"/>
    </row>
    <row r="157" spans="2:24">
      <c r="B157" s="17">
        <f t="shared" ca="1" si="50"/>
        <v>49919</v>
      </c>
      <c r="C157" s="9">
        <f t="shared" si="63"/>
        <v>153</v>
      </c>
      <c r="D157" s="9"/>
      <c r="E157" s="13">
        <f t="shared" si="51"/>
        <v>12558.862180668459</v>
      </c>
      <c r="F157" s="14">
        <f t="shared" si="52"/>
        <v>934582.45887051639</v>
      </c>
      <c r="G157" s="15">
        <f t="shared" si="53"/>
        <v>1.0935679427094052</v>
      </c>
      <c r="H157" s="13">
        <f t="shared" si="54"/>
        <v>9049.0270591854605</v>
      </c>
      <c r="I157" s="13">
        <f t="shared" si="55"/>
        <v>493457.62053212879</v>
      </c>
      <c r="J157" s="15">
        <f t="shared" si="47"/>
        <v>-9.3567942709405161E-2</v>
      </c>
      <c r="K157" s="13">
        <f t="shared" si="56"/>
        <v>-79964.814762358903</v>
      </c>
      <c r="L157" s="13">
        <f t="shared" si="64"/>
        <v>-3863927.0413082526</v>
      </c>
      <c r="M157" s="15">
        <f t="shared" si="57"/>
        <v>-9.3567942709405175E-2</v>
      </c>
      <c r="N157" s="13">
        <f t="shared" si="48"/>
        <v>11387.392131259565</v>
      </c>
      <c r="O157" s="13">
        <f t="shared" si="58"/>
        <v>573422.43529448647</v>
      </c>
      <c r="P157" s="15">
        <f t="shared" si="49"/>
        <v>0.40154505714878241</v>
      </c>
      <c r="Q157" s="7">
        <f t="shared" si="59"/>
        <v>1428040.079402644</v>
      </c>
      <c r="R157" s="7">
        <f t="shared" si="60"/>
        <v>854617.64410815749</v>
      </c>
      <c r="S157" s="13">
        <f>IF('BANCO DE DADOS'!$AD$32="Sim",R157,Q157)</f>
        <v>854617.64410815749</v>
      </c>
      <c r="T157" s="9">
        <f t="shared" si="61"/>
        <v>153</v>
      </c>
      <c r="U157" s="17">
        <f t="shared" ca="1" si="62"/>
        <v>49949</v>
      </c>
      <c r="V157" s="22"/>
      <c r="W157" s="22"/>
      <c r="X157" s="22"/>
    </row>
    <row r="158" spans="2:24">
      <c r="B158" s="17">
        <f t="shared" ca="1" si="50"/>
        <v>49949</v>
      </c>
      <c r="C158" s="9">
        <f t="shared" si="63"/>
        <v>154</v>
      </c>
      <c r="D158" s="9"/>
      <c r="E158" s="13">
        <f t="shared" si="51"/>
        <v>12710.582678162928</v>
      </c>
      <c r="F158" s="14">
        <f t="shared" si="52"/>
        <v>947293.04154867935</v>
      </c>
      <c r="G158" s="15">
        <f t="shared" si="53"/>
        <v>1.0938680665618736</v>
      </c>
      <c r="H158" s="13">
        <f t="shared" si="54"/>
        <v>9188.0528691683012</v>
      </c>
      <c r="I158" s="13">
        <f t="shared" si="55"/>
        <v>502645.67340129707</v>
      </c>
      <c r="J158" s="15">
        <f t="shared" si="47"/>
        <v>-9.3868066561873631E-2</v>
      </c>
      <c r="K158" s="13">
        <f t="shared" si="56"/>
        <v>-81290.028474070481</v>
      </c>
      <c r="L158" s="13">
        <f t="shared" si="64"/>
        <v>-3945217.0697823232</v>
      </c>
      <c r="M158" s="15">
        <f t="shared" si="57"/>
        <v>-9.3868066561873603E-2</v>
      </c>
      <c r="N158" s="13">
        <f t="shared" si="48"/>
        <v>11562.014926315369</v>
      </c>
      <c r="O158" s="13">
        <f t="shared" si="58"/>
        <v>583935.70187536639</v>
      </c>
      <c r="P158" s="15">
        <f t="shared" si="49"/>
        <v>0.40273129881597303</v>
      </c>
      <c r="Q158" s="7">
        <f t="shared" si="59"/>
        <v>1449938.7149499753</v>
      </c>
      <c r="R158" s="7">
        <f t="shared" si="60"/>
        <v>866003.01307460887</v>
      </c>
      <c r="S158" s="13">
        <f>IF('BANCO DE DADOS'!$AD$32="Sim",R158,Q158)</f>
        <v>866003.01307460887</v>
      </c>
      <c r="T158" s="9">
        <f t="shared" si="61"/>
        <v>154</v>
      </c>
      <c r="U158" s="17">
        <f t="shared" ca="1" si="62"/>
        <v>49980</v>
      </c>
      <c r="V158" s="22"/>
      <c r="W158" s="22"/>
      <c r="X158" s="22"/>
    </row>
    <row r="159" spans="2:24">
      <c r="B159" s="17">
        <f t="shared" ca="1" si="50"/>
        <v>49980</v>
      </c>
      <c r="C159" s="9">
        <f t="shared" si="63"/>
        <v>155</v>
      </c>
      <c r="D159" s="9"/>
      <c r="E159" s="13">
        <f t="shared" si="51"/>
        <v>12864.136073337839</v>
      </c>
      <c r="F159" s="14">
        <f t="shared" si="52"/>
        <v>960157.17762201722</v>
      </c>
      <c r="G159" s="15">
        <f t="shared" si="53"/>
        <v>1.0941659078352453</v>
      </c>
      <c r="H159" s="13">
        <f t="shared" si="54"/>
        <v>9328.9493496478208</v>
      </c>
      <c r="I159" s="13">
        <f t="shared" si="55"/>
        <v>511974.62275094487</v>
      </c>
      <c r="J159" s="15">
        <f t="shared" si="47"/>
        <v>-9.4165907835245255E-2</v>
      </c>
      <c r="K159" s="13">
        <f t="shared" si="56"/>
        <v>-82632.872810106026</v>
      </c>
      <c r="L159" s="13">
        <f t="shared" si="64"/>
        <v>-4027849.942592429</v>
      </c>
      <c r="M159" s="15">
        <f t="shared" si="57"/>
        <v>-9.4165907835245172E-2</v>
      </c>
      <c r="N159" s="13">
        <f t="shared" si="48"/>
        <v>11738.985706028914</v>
      </c>
      <c r="O159" s="13">
        <f t="shared" si="58"/>
        <v>594607.49556104979</v>
      </c>
      <c r="P159" s="15">
        <f t="shared" si="49"/>
        <v>0.4039091441475603</v>
      </c>
      <c r="Q159" s="7">
        <f t="shared" si="59"/>
        <v>1472131.800372961</v>
      </c>
      <c r="R159" s="7">
        <f t="shared" si="60"/>
        <v>877524.30481191119</v>
      </c>
      <c r="S159" s="13">
        <f>IF('BANCO DE DADOS'!$AD$32="Sim",R159,Q159)</f>
        <v>877524.30481191119</v>
      </c>
      <c r="T159" s="9">
        <f t="shared" si="61"/>
        <v>155</v>
      </c>
      <c r="U159" s="17">
        <f t="shared" ca="1" si="62"/>
        <v>50010</v>
      </c>
      <c r="V159" s="22"/>
      <c r="W159" s="22"/>
      <c r="X159" s="22"/>
    </row>
    <row r="160" spans="2:24">
      <c r="B160" s="17">
        <f t="shared" ca="1" si="50"/>
        <v>50010</v>
      </c>
      <c r="C160" s="9">
        <f t="shared" si="63"/>
        <v>156</v>
      </c>
      <c r="D160" s="9">
        <v>13</v>
      </c>
      <c r="E160" s="13">
        <f t="shared" si="51"/>
        <v>13019.544508975236</v>
      </c>
      <c r="F160" s="14">
        <f t="shared" si="52"/>
        <v>973176.72213099245</v>
      </c>
      <c r="G160" s="15">
        <f t="shared" si="53"/>
        <v>1.0944614807161985</v>
      </c>
      <c r="H160" s="13">
        <f t="shared" si="54"/>
        <v>9471.7403294931901</v>
      </c>
      <c r="I160" s="13">
        <f t="shared" si="55"/>
        <v>521446.36308043805</v>
      </c>
      <c r="J160" s="15">
        <f t="shared" si="47"/>
        <v>-9.4461480716198531E-2</v>
      </c>
      <c r="K160" s="13">
        <f t="shared" si="56"/>
        <v>-83993.558284823317</v>
      </c>
      <c r="L160" s="13">
        <f t="shared" si="64"/>
        <v>-4111843.5008772523</v>
      </c>
      <c r="M160" s="15">
        <f t="shared" si="57"/>
        <v>-9.4461480716198545E-2</v>
      </c>
      <c r="N160" s="13">
        <f t="shared" si="48"/>
        <v>11918.334369757336</v>
      </c>
      <c r="O160" s="13">
        <f t="shared" si="58"/>
        <v>605439.92136526038</v>
      </c>
      <c r="P160" s="15">
        <f t="shared" si="49"/>
        <v>0.40507866321335106</v>
      </c>
      <c r="Q160" s="7">
        <f t="shared" si="59"/>
        <v>1494623.0852114295</v>
      </c>
      <c r="R160" s="7">
        <f t="shared" si="60"/>
        <v>889183.16384616913</v>
      </c>
      <c r="S160" s="13">
        <f>IF('BANCO DE DADOS'!$AD$32="Sim",R160,Q160)</f>
        <v>889183.16384616913</v>
      </c>
      <c r="T160" s="9">
        <f t="shared" si="61"/>
        <v>156</v>
      </c>
      <c r="U160" s="17">
        <f t="shared" ca="1" si="62"/>
        <v>50041</v>
      </c>
      <c r="V160" s="22"/>
      <c r="W160" s="22"/>
      <c r="X160" s="22"/>
    </row>
    <row r="161" spans="2:24">
      <c r="B161" s="17">
        <f t="shared" ca="1" si="50"/>
        <v>50041</v>
      </c>
      <c r="C161" s="9">
        <f t="shared" si="63"/>
        <v>157</v>
      </c>
      <c r="D161" s="9"/>
      <c r="E161" s="13">
        <f t="shared" si="51"/>
        <v>13176.830395358611</v>
      </c>
      <c r="F161" s="14">
        <f t="shared" si="52"/>
        <v>986353.55252635106</v>
      </c>
      <c r="G161" s="15">
        <f t="shared" si="53"/>
        <v>1.0947547993110942</v>
      </c>
      <c r="H161" s="13">
        <f t="shared" si="54"/>
        <v>9616.44993335656</v>
      </c>
      <c r="I161" s="13">
        <f t="shared" si="55"/>
        <v>531062.8130137946</v>
      </c>
      <c r="J161" s="15">
        <f t="shared" si="47"/>
        <v>-9.4754799311094207E-2</v>
      </c>
      <c r="K161" s="13">
        <f t="shared" si="56"/>
        <v>-85372.29795953643</v>
      </c>
      <c r="L161" s="13">
        <f t="shared" si="64"/>
        <v>-4197215.7988367891</v>
      </c>
      <c r="M161" s="15">
        <f t="shared" si="57"/>
        <v>-9.4754799311094234E-2</v>
      </c>
      <c r="N161" s="13">
        <f t="shared" si="48"/>
        <v>12100.09118793388</v>
      </c>
      <c r="O161" s="13">
        <f t="shared" si="58"/>
        <v>616435.1109733301</v>
      </c>
      <c r="P161" s="15">
        <f t="shared" si="49"/>
        <v>0.40623992529163327</v>
      </c>
      <c r="Q161" s="7">
        <f t="shared" si="59"/>
        <v>1517416.3655401447</v>
      </c>
      <c r="R161" s="7">
        <f t="shared" si="60"/>
        <v>900981.25456681463</v>
      </c>
      <c r="S161" s="13">
        <f>IF('BANCO DE DADOS'!$AD$32="Sim",R161,Q161)</f>
        <v>900981.25456681463</v>
      </c>
      <c r="T161" s="9">
        <f t="shared" si="61"/>
        <v>157</v>
      </c>
      <c r="U161" s="17">
        <f t="shared" ca="1" si="62"/>
        <v>50072</v>
      </c>
      <c r="V161" s="22"/>
      <c r="W161" s="22"/>
      <c r="X161" s="22"/>
    </row>
    <row r="162" spans="2:24">
      <c r="B162" s="17">
        <f t="shared" ca="1" si="50"/>
        <v>50072</v>
      </c>
      <c r="C162" s="9">
        <f t="shared" si="63"/>
        <v>158</v>
      </c>
      <c r="D162" s="9"/>
      <c r="E162" s="13">
        <f t="shared" si="51"/>
        <v>13336.016413504532</v>
      </c>
      <c r="F162" s="14">
        <f t="shared" si="52"/>
        <v>999689.56893985556</v>
      </c>
      <c r="G162" s="15">
        <f t="shared" si="53"/>
        <v>1.0950458776475034</v>
      </c>
      <c r="H162" s="13">
        <f t="shared" si="54"/>
        <v>9763.1025852972634</v>
      </c>
      <c r="I162" s="13">
        <f t="shared" si="55"/>
        <v>540825.91559909191</v>
      </c>
      <c r="J162" s="15">
        <f t="shared" si="47"/>
        <v>-9.5045877647503385E-2</v>
      </c>
      <c r="K162" s="13">
        <f t="shared" si="56"/>
        <v>-86769.307473278954</v>
      </c>
      <c r="L162" s="13">
        <f t="shared" si="64"/>
        <v>-4283985.1063100677</v>
      </c>
      <c r="M162" s="15">
        <f t="shared" si="57"/>
        <v>-9.5045877647503288E-2</v>
      </c>
      <c r="N162" s="13">
        <f t="shared" si="48"/>
        <v>12284.286806614286</v>
      </c>
      <c r="O162" s="13">
        <f t="shared" si="58"/>
        <v>627595.22307236993</v>
      </c>
      <c r="P162" s="15">
        <f t="shared" si="49"/>
        <v>0.40739299888322766</v>
      </c>
      <c r="Q162" s="7">
        <f t="shared" si="59"/>
        <v>1540515.4845389465</v>
      </c>
      <c r="R162" s="7">
        <f t="shared" si="60"/>
        <v>912920.2614665766</v>
      </c>
      <c r="S162" s="13">
        <f>IF('BANCO DE DADOS'!$AD$32="Sim",R162,Q162)</f>
        <v>912920.2614665766</v>
      </c>
      <c r="T162" s="9">
        <f t="shared" si="61"/>
        <v>158</v>
      </c>
      <c r="U162" s="17">
        <f t="shared" ca="1" si="62"/>
        <v>50100</v>
      </c>
      <c r="V162" s="22"/>
      <c r="W162" s="22"/>
      <c r="X162" s="22"/>
    </row>
    <row r="163" spans="2:24">
      <c r="B163" s="17">
        <f t="shared" ca="1" si="50"/>
        <v>50100</v>
      </c>
      <c r="C163" s="9">
        <f t="shared" si="63"/>
        <v>159</v>
      </c>
      <c r="D163" s="9"/>
      <c r="E163" s="13">
        <f t="shared" si="51"/>
        <v>13497.125518433304</v>
      </c>
      <c r="F163" s="14">
        <f t="shared" si="52"/>
        <v>1013186.6944582888</v>
      </c>
      <c r="G163" s="15">
        <f t="shared" si="53"/>
        <v>1.0953347296756677</v>
      </c>
      <c r="H163" s="13">
        <f t="shared" si="54"/>
        <v>9911.7230124501057</v>
      </c>
      <c r="I163" s="13">
        <f t="shared" si="55"/>
        <v>550737.63861154206</v>
      </c>
      <c r="J163" s="15">
        <f t="shared" si="47"/>
        <v>-9.5334729675667695E-2</v>
      </c>
      <c r="K163" s="13">
        <f t="shared" si="56"/>
        <v>-88184.805073938798</v>
      </c>
      <c r="L163" s="13">
        <f t="shared" si="64"/>
        <v>-4372169.911384007</v>
      </c>
      <c r="M163" s="15">
        <f t="shared" si="57"/>
        <v>-9.5334729675667598E-2</v>
      </c>
      <c r="N163" s="13">
        <f t="shared" si="48"/>
        <v>12470.952252078487</v>
      </c>
      <c r="O163" s="13">
        <f t="shared" si="58"/>
        <v>638922.44368547993</v>
      </c>
      <c r="P163" s="15">
        <f t="shared" si="49"/>
        <v>0.40853795172515661</v>
      </c>
      <c r="Q163" s="7">
        <f t="shared" si="59"/>
        <v>1563924.33306983</v>
      </c>
      <c r="R163" s="7">
        <f t="shared" si="60"/>
        <v>925001.88938435004</v>
      </c>
      <c r="S163" s="13">
        <f>IF('BANCO DE DADOS'!$AD$32="Sim",R163,Q163)</f>
        <v>925001.88938435004</v>
      </c>
      <c r="T163" s="9">
        <f t="shared" si="61"/>
        <v>159</v>
      </c>
      <c r="U163" s="17">
        <f t="shared" ca="1" si="62"/>
        <v>50131</v>
      </c>
      <c r="V163" s="22"/>
      <c r="W163" s="22"/>
      <c r="X163" s="22"/>
    </row>
    <row r="164" spans="2:24">
      <c r="B164" s="17">
        <f t="shared" ca="1" si="50"/>
        <v>50131</v>
      </c>
      <c r="C164" s="9">
        <f t="shared" si="63"/>
        <v>160</v>
      </c>
      <c r="D164" s="9"/>
      <c r="E164" s="13">
        <f t="shared" si="51"/>
        <v>13660.18094247913</v>
      </c>
      <c r="F164" s="14">
        <f t="shared" si="52"/>
        <v>1026846.875400768</v>
      </c>
      <c r="G164" s="15">
        <f t="shared" si="53"/>
        <v>1.0956213692698957</v>
      </c>
      <c r="H164" s="13">
        <f t="shared" si="54"/>
        <v>10062.33624873832</v>
      </c>
      <c r="I164" s="13">
        <f t="shared" si="55"/>
        <v>560799.9748602804</v>
      </c>
      <c r="J164" s="15">
        <f t="shared" si="47"/>
        <v>-9.5621369269895728E-2</v>
      </c>
      <c r="K164" s="13">
        <f t="shared" si="56"/>
        <v>-89619.011649769731</v>
      </c>
      <c r="L164" s="13">
        <f t="shared" si="64"/>
        <v>-4461788.9230337767</v>
      </c>
      <c r="M164" s="15">
        <f t="shared" si="57"/>
        <v>-9.5621369269895728E-2</v>
      </c>
      <c r="N164" s="13">
        <f t="shared" si="48"/>
        <v>12660.118935488337</v>
      </c>
      <c r="O164" s="13">
        <f t="shared" si="58"/>
        <v>650418.98651004897</v>
      </c>
      <c r="P164" s="15">
        <f t="shared" si="49"/>
        <v>0.40967485080394578</v>
      </c>
      <c r="Q164" s="7">
        <f t="shared" si="59"/>
        <v>1587646.8502610472</v>
      </c>
      <c r="R164" s="7">
        <f t="shared" si="60"/>
        <v>937227.86375099828</v>
      </c>
      <c r="S164" s="13">
        <f>IF('BANCO DE DADOS'!$AD$32="Sim",R164,Q164)</f>
        <v>937227.86375099828</v>
      </c>
      <c r="T164" s="9">
        <f t="shared" si="61"/>
        <v>160</v>
      </c>
      <c r="U164" s="17">
        <f t="shared" ca="1" si="62"/>
        <v>50161</v>
      </c>
      <c r="V164" s="22"/>
      <c r="W164" s="22"/>
      <c r="X164" s="22"/>
    </row>
    <row r="165" spans="2:24">
      <c r="B165" s="17">
        <f t="shared" ca="1" si="50"/>
        <v>50161</v>
      </c>
      <c r="C165" s="9">
        <f t="shared" si="63"/>
        <v>161</v>
      </c>
      <c r="D165" s="9"/>
      <c r="E165" s="13">
        <f t="shared" si="51"/>
        <v>13825.206198640279</v>
      </c>
      <c r="F165" s="14">
        <f t="shared" si="52"/>
        <v>1040672.0815994083</v>
      </c>
      <c r="G165" s="15">
        <f t="shared" si="53"/>
        <v>1.0959058102298953</v>
      </c>
      <c r="H165" s="13">
        <f t="shared" si="54"/>
        <v>10214.967638631686</v>
      </c>
      <c r="I165" s="13">
        <f t="shared" si="55"/>
        <v>571014.9424989121</v>
      </c>
      <c r="J165" s="15">
        <f t="shared" si="47"/>
        <v>-9.5905810229895305E-2</v>
      </c>
      <c r="K165" s="13">
        <f t="shared" si="56"/>
        <v>-91072.150761283003</v>
      </c>
      <c r="L165" s="13">
        <f t="shared" si="64"/>
        <v>-4552861.0737950597</v>
      </c>
      <c r="M165" s="15">
        <f t="shared" si="57"/>
        <v>-9.5905810229895361E-2</v>
      </c>
      <c r="N165" s="13">
        <f t="shared" si="48"/>
        <v>12851.818657602002</v>
      </c>
      <c r="O165" s="13">
        <f t="shared" si="58"/>
        <v>662087.09326019371</v>
      </c>
      <c r="P165" s="15">
        <f t="shared" si="49"/>
        <v>0.41080376236857008</v>
      </c>
      <c r="Q165" s="7">
        <f t="shared" si="59"/>
        <v>1611687.024098319</v>
      </c>
      <c r="R165" s="7">
        <f t="shared" si="60"/>
        <v>949599.93083812529</v>
      </c>
      <c r="S165" s="13">
        <f>IF('BANCO DE DADOS'!$AD$32="Sim",R165,Q165)</f>
        <v>949599.93083812529</v>
      </c>
      <c r="T165" s="9">
        <f t="shared" si="61"/>
        <v>161</v>
      </c>
      <c r="U165" s="17">
        <f t="shared" ca="1" si="62"/>
        <v>50192</v>
      </c>
      <c r="V165" s="22"/>
      <c r="W165" s="22"/>
      <c r="X165" s="22"/>
    </row>
    <row r="166" spans="2:24">
      <c r="B166" s="17">
        <f t="shared" ca="1" si="50"/>
        <v>50192</v>
      </c>
      <c r="C166" s="9">
        <f t="shared" si="63"/>
        <v>162</v>
      </c>
      <c r="D166" s="9"/>
      <c r="E166" s="13">
        <f t="shared" si="51"/>
        <v>13992.225083969719</v>
      </c>
      <c r="F166" s="14">
        <f t="shared" si="52"/>
        <v>1054664.3066833781</v>
      </c>
      <c r="G166" s="15">
        <f t="shared" si="53"/>
        <v>1.0961880662820462</v>
      </c>
      <c r="H166" s="13">
        <f t="shared" si="54"/>
        <v>10369.642840950408</v>
      </c>
      <c r="I166" s="13">
        <f t="shared" si="55"/>
        <v>581384.5853398625</v>
      </c>
      <c r="J166" s="15">
        <f t="shared" si="47"/>
        <v>-9.6188066282046236E-2</v>
      </c>
      <c r="K166" s="13">
        <f t="shared" si="56"/>
        <v>-92544.448673524661</v>
      </c>
      <c r="L166" s="13">
        <f t="shared" si="64"/>
        <v>-4645405.5224685846</v>
      </c>
      <c r="M166" s="15">
        <f t="shared" si="57"/>
        <v>-9.6188066282046208E-2</v>
      </c>
      <c r="N166" s="13">
        <f t="shared" si="48"/>
        <v>13046.083613545721</v>
      </c>
      <c r="O166" s="13">
        <f t="shared" si="58"/>
        <v>673929.03401338588</v>
      </c>
      <c r="P166" s="15">
        <f t="shared" si="49"/>
        <v>0.41192475194305689</v>
      </c>
      <c r="Q166" s="7">
        <f t="shared" si="59"/>
        <v>1636048.8920232393</v>
      </c>
      <c r="R166" s="7">
        <f t="shared" si="60"/>
        <v>962119.8580098534</v>
      </c>
      <c r="S166" s="13">
        <f>IF('BANCO DE DADOS'!$AD$32="Sim",R166,Q166)</f>
        <v>962119.8580098534</v>
      </c>
      <c r="T166" s="9">
        <f t="shared" si="61"/>
        <v>162</v>
      </c>
      <c r="U166" s="17">
        <f t="shared" ca="1" si="62"/>
        <v>50222</v>
      </c>
      <c r="V166" s="22"/>
      <c r="W166" s="22"/>
      <c r="X166" s="22"/>
    </row>
    <row r="167" spans="2:24">
      <c r="B167" s="17">
        <f t="shared" ca="1" si="50"/>
        <v>50222</v>
      </c>
      <c r="C167" s="9">
        <f t="shared" si="63"/>
        <v>163</v>
      </c>
      <c r="D167" s="9"/>
      <c r="E167" s="13">
        <f t="shared" si="51"/>
        <v>14161.261683006707</v>
      </c>
      <c r="F167" s="14">
        <f t="shared" si="52"/>
        <v>1068825.5683663848</v>
      </c>
      <c r="G167" s="15">
        <f t="shared" si="53"/>
        <v>1.0964681510806149</v>
      </c>
      <c r="H167" s="13">
        <f t="shared" si="54"/>
        <v>10526.387832715272</v>
      </c>
      <c r="I167" s="13">
        <f t="shared" si="55"/>
        <v>591910.9731725778</v>
      </c>
      <c r="J167" s="15">
        <f t="shared" si="47"/>
        <v>-9.6468151080614906E-2</v>
      </c>
      <c r="K167" s="13">
        <f t="shared" si="56"/>
        <v>-94036.134388742386</v>
      </c>
      <c r="L167" s="13">
        <f t="shared" si="64"/>
        <v>-4739441.6568573266</v>
      </c>
      <c r="M167" s="15">
        <f t="shared" si="57"/>
        <v>-9.6468151080614989E-2</v>
      </c>
      <c r="N167" s="13">
        <f t="shared" si="48"/>
        <v>13242.946397643647</v>
      </c>
      <c r="O167" s="13">
        <f t="shared" si="58"/>
        <v>685947.10756131879</v>
      </c>
      <c r="P167" s="15">
        <f t="shared" si="49"/>
        <v>0.41303788433875821</v>
      </c>
      <c r="Q167" s="7">
        <f t="shared" si="59"/>
        <v>1660736.5415389612</v>
      </c>
      <c r="R167" s="7">
        <f t="shared" si="60"/>
        <v>974789.43397764245</v>
      </c>
      <c r="S167" s="13">
        <f>IF('BANCO DE DADOS'!$AD$32="Sim",R167,Q167)</f>
        <v>974789.43397764245</v>
      </c>
      <c r="T167" s="9">
        <f t="shared" si="61"/>
        <v>163</v>
      </c>
      <c r="U167" s="17">
        <f t="shared" ca="1" si="62"/>
        <v>50253</v>
      </c>
      <c r="V167" s="22"/>
      <c r="W167" s="22"/>
      <c r="X167" s="22"/>
    </row>
    <row r="168" spans="2:24">
      <c r="B168" s="17">
        <f t="shared" ca="1" si="50"/>
        <v>50253</v>
      </c>
      <c r="C168" s="9">
        <f t="shared" si="63"/>
        <v>164</v>
      </c>
      <c r="D168" s="9"/>
      <c r="E168" s="13">
        <f t="shared" si="51"/>
        <v>14332.340371249846</v>
      </c>
      <c r="F168" s="14">
        <f t="shared" si="52"/>
        <v>1083157.9087376348</v>
      </c>
      <c r="G168" s="15">
        <f t="shared" si="53"/>
        <v>1.0967460782089156</v>
      </c>
      <c r="H168" s="13">
        <f t="shared" si="54"/>
        <v>10685.228913044639</v>
      </c>
      <c r="I168" s="13">
        <f t="shared" si="55"/>
        <v>602596.20208562247</v>
      </c>
      <c r="J168" s="15">
        <f t="shared" si="47"/>
        <v>-9.6746078208915565E-2</v>
      </c>
      <c r="K168" s="13">
        <f t="shared" si="56"/>
        <v>-95547.439679447212</v>
      </c>
      <c r="L168" s="13">
        <f t="shared" si="64"/>
        <v>-4834989.0965367742</v>
      </c>
      <c r="M168" s="15">
        <f t="shared" si="57"/>
        <v>-9.6746078208915579E-2</v>
      </c>
      <c r="N168" s="13">
        <f t="shared" si="48"/>
        <v>13442.440008306441</v>
      </c>
      <c r="O168" s="13">
        <f t="shared" si="58"/>
        <v>698143.64176506817</v>
      </c>
      <c r="P168" s="15">
        <f t="shared" si="49"/>
        <v>0.41414322366630468</v>
      </c>
      <c r="Q168" s="7">
        <f t="shared" si="59"/>
        <v>1685754.1108232557</v>
      </c>
      <c r="R168" s="7">
        <f t="shared" si="60"/>
        <v>987610.46905818756</v>
      </c>
      <c r="S168" s="13">
        <f>IF('BANCO DE DADOS'!$AD$32="Sim",R168,Q168)</f>
        <v>987610.46905818756</v>
      </c>
      <c r="T168" s="9">
        <f t="shared" si="61"/>
        <v>164</v>
      </c>
      <c r="U168" s="17">
        <f t="shared" ca="1" si="62"/>
        <v>50284</v>
      </c>
      <c r="V168" s="22"/>
      <c r="W168" s="22"/>
      <c r="X168" s="22"/>
    </row>
    <row r="169" spans="2:24">
      <c r="B169" s="17">
        <f t="shared" ca="1" si="50"/>
        <v>50284</v>
      </c>
      <c r="C169" s="9">
        <f t="shared" si="63"/>
        <v>165</v>
      </c>
      <c r="D169" s="9"/>
      <c r="E169" s="13">
        <f t="shared" si="51"/>
        <v>14505.485818672083</v>
      </c>
      <c r="F169" s="14">
        <f t="shared" si="52"/>
        <v>1097663.3945563068</v>
      </c>
      <c r="G169" s="15">
        <f t="shared" si="53"/>
        <v>1.0970218611804163</v>
      </c>
      <c r="H169" s="13">
        <f t="shared" si="54"/>
        <v>10846.192707098888</v>
      </c>
      <c r="I169" s="13">
        <f t="shared" si="55"/>
        <v>613442.39479272137</v>
      </c>
      <c r="J169" s="15">
        <f t="shared" si="47"/>
        <v>-9.7021861180416336E-2</v>
      </c>
      <c r="K169" s="13">
        <f t="shared" si="56"/>
        <v>-97078.599121874664</v>
      </c>
      <c r="L169" s="13">
        <f t="shared" si="64"/>
        <v>-4932067.6956586484</v>
      </c>
      <c r="M169" s="15">
        <f t="shared" si="57"/>
        <v>-9.7021861180416252E-2</v>
      </c>
      <c r="N169" s="13">
        <f t="shared" si="48"/>
        <v>13644.597852979361</v>
      </c>
      <c r="O169" s="13">
        <f t="shared" si="58"/>
        <v>710520.99391459441</v>
      </c>
      <c r="P169" s="15">
        <f t="shared" si="49"/>
        <v>0.41524083334725037</v>
      </c>
      <c r="Q169" s="7">
        <f t="shared" si="59"/>
        <v>1711105.7893490265</v>
      </c>
      <c r="R169" s="7">
        <f t="shared" si="60"/>
        <v>1000584.7954344321</v>
      </c>
      <c r="S169" s="13">
        <f>IF('BANCO DE DADOS'!$AD$32="Sim",R169,Q169)</f>
        <v>1000584.7954344321</v>
      </c>
      <c r="T169" s="9">
        <f t="shared" si="61"/>
        <v>165</v>
      </c>
      <c r="U169" s="17">
        <f t="shared" ca="1" si="62"/>
        <v>50314</v>
      </c>
      <c r="V169" s="22"/>
      <c r="W169" s="22"/>
      <c r="X169" s="22"/>
    </row>
    <row r="170" spans="2:24">
      <c r="B170" s="17">
        <f t="shared" ca="1" si="50"/>
        <v>50314</v>
      </c>
      <c r="C170" s="9">
        <f t="shared" si="63"/>
        <v>166</v>
      </c>
      <c r="D170" s="9"/>
      <c r="E170" s="13">
        <f t="shared" si="51"/>
        <v>14680.722993278192</v>
      </c>
      <c r="F170" s="14">
        <f t="shared" si="52"/>
        <v>1112344.1175495849</v>
      </c>
      <c r="G170" s="15">
        <f t="shared" si="53"/>
        <v>1.097295513439797</v>
      </c>
      <c r="H170" s="13">
        <f t="shared" si="54"/>
        <v>11009.306170072823</v>
      </c>
      <c r="I170" s="13">
        <f t="shared" si="55"/>
        <v>624451.70096279425</v>
      </c>
      <c r="J170" s="15">
        <f t="shared" si="47"/>
        <v>-9.7295513439797032E-2</v>
      </c>
      <c r="K170" s="13">
        <f t="shared" si="56"/>
        <v>-98629.850129850791</v>
      </c>
      <c r="L170" s="13">
        <f t="shared" si="64"/>
        <v>-5030697.5457884995</v>
      </c>
      <c r="M170" s="15">
        <f t="shared" si="57"/>
        <v>-9.7295513439797074E-2</v>
      </c>
      <c r="N170" s="13">
        <f t="shared" si="48"/>
        <v>13849.453753150554</v>
      </c>
      <c r="O170" s="13">
        <f t="shared" si="58"/>
        <v>723081.55109264341</v>
      </c>
      <c r="P170" s="15">
        <f t="shared" si="49"/>
        <v>0.41633077612542069</v>
      </c>
      <c r="Q170" s="7">
        <f t="shared" si="59"/>
        <v>1736795.8185123776</v>
      </c>
      <c r="R170" s="7">
        <f t="shared" si="60"/>
        <v>1013714.2674197342</v>
      </c>
      <c r="S170" s="13">
        <f>IF('BANCO DE DADOS'!$AD$32="Sim",R170,Q170)</f>
        <v>1013714.2674197342</v>
      </c>
      <c r="T170" s="9">
        <f t="shared" si="61"/>
        <v>166</v>
      </c>
      <c r="U170" s="17">
        <f t="shared" ca="1" si="62"/>
        <v>50345</v>
      </c>
      <c r="V170" s="22"/>
      <c r="W170" s="22"/>
      <c r="X170" s="22"/>
    </row>
    <row r="171" spans="2:24">
      <c r="B171" s="17">
        <f t="shared" ca="1" si="50"/>
        <v>50345</v>
      </c>
      <c r="C171" s="9">
        <f t="shared" si="63"/>
        <v>167</v>
      </c>
      <c r="D171" s="9"/>
      <c r="E171" s="13">
        <f t="shared" si="51"/>
        <v>14858.077164705215</v>
      </c>
      <c r="F171" s="14">
        <f t="shared" si="52"/>
        <v>1127202.1947142901</v>
      </c>
      <c r="G171" s="15">
        <f t="shared" si="53"/>
        <v>1.097567048363957</v>
      </c>
      <c r="H171" s="13">
        <f t="shared" si="54"/>
        <v>11174.59659123669</v>
      </c>
      <c r="I171" s="13">
        <f t="shared" si="55"/>
        <v>635626.2975540309</v>
      </c>
      <c r="J171" s="15">
        <f t="shared" si="47"/>
        <v>-9.7567048363957021E-2</v>
      </c>
      <c r="K171" s="13">
        <f t="shared" si="56"/>
        <v>-100201.43298906565</v>
      </c>
      <c r="L171" s="13">
        <f t="shared" si="64"/>
        <v>-5130898.9787775651</v>
      </c>
      <c r="M171" s="15">
        <f t="shared" si="57"/>
        <v>-9.7567048363957007E-2</v>
      </c>
      <c r="N171" s="13">
        <f t="shared" si="48"/>
        <v>14057.041949420272</v>
      </c>
      <c r="O171" s="13">
        <f t="shared" si="58"/>
        <v>735827.73054309504</v>
      </c>
      <c r="P171" s="15">
        <f t="shared" si="49"/>
        <v>0.41741311407797177</v>
      </c>
      <c r="Q171" s="7">
        <f t="shared" si="59"/>
        <v>1762828.4922683195</v>
      </c>
      <c r="R171" s="7">
        <f t="shared" si="60"/>
        <v>1027000.7617252244</v>
      </c>
      <c r="S171" s="13">
        <f>IF('BANCO DE DADOS'!$AD$32="Sim",R171,Q171)</f>
        <v>1027000.7617252244</v>
      </c>
      <c r="T171" s="9">
        <f t="shared" si="61"/>
        <v>167</v>
      </c>
      <c r="U171" s="17">
        <f t="shared" ca="1" si="62"/>
        <v>50375</v>
      </c>
      <c r="V171" s="22"/>
      <c r="W171" s="22"/>
      <c r="X171" s="22"/>
    </row>
    <row r="172" spans="2:24">
      <c r="B172" s="17">
        <f t="shared" ca="1" si="50"/>
        <v>50375</v>
      </c>
      <c r="C172" s="9">
        <f t="shared" si="63"/>
        <v>168</v>
      </c>
      <c r="D172" s="9">
        <v>14</v>
      </c>
      <c r="E172" s="13">
        <f t="shared" si="51"/>
        <v>15037.573907866406</v>
      </c>
      <c r="F172" s="14">
        <f t="shared" si="52"/>
        <v>1142239.7686221565</v>
      </c>
      <c r="G172" s="15">
        <f t="shared" si="53"/>
        <v>1.0978364792629765</v>
      </c>
      <c r="H172" s="13">
        <f t="shared" si="54"/>
        <v>11342.091598026316</v>
      </c>
      <c r="I172" s="13">
        <f t="shared" si="55"/>
        <v>646968.38915205724</v>
      </c>
      <c r="J172" s="15">
        <f t="shared" si="47"/>
        <v>-9.783647926297645E-2</v>
      </c>
      <c r="K172" s="13">
        <f t="shared" si="56"/>
        <v>-101793.59089176275</v>
      </c>
      <c r="L172" s="13">
        <f t="shared" si="64"/>
        <v>-5232692.5696693277</v>
      </c>
      <c r="M172" s="15">
        <f t="shared" si="57"/>
        <v>-9.7836479262976436E-2</v>
      </c>
      <c r="N172" s="13">
        <f t="shared" si="48"/>
        <v>14267.39710663177</v>
      </c>
      <c r="O172" s="13">
        <f t="shared" si="58"/>
        <v>748761.98004381836</v>
      </c>
      <c r="P172" s="15">
        <f t="shared" si="49"/>
        <v>0.4184879086261733</v>
      </c>
      <c r="Q172" s="7">
        <f t="shared" si="59"/>
        <v>1789208.1577742121</v>
      </c>
      <c r="R172" s="7">
        <f t="shared" si="60"/>
        <v>1040446.1777303937</v>
      </c>
      <c r="S172" s="13">
        <f>IF('BANCO DE DADOS'!$AD$32="Sim",R172,Q172)</f>
        <v>1040446.1777303937</v>
      </c>
      <c r="T172" s="9">
        <f t="shared" si="61"/>
        <v>168</v>
      </c>
      <c r="U172" s="17">
        <f t="shared" ca="1" si="62"/>
        <v>50406</v>
      </c>
      <c r="V172" s="22"/>
      <c r="W172" s="22"/>
      <c r="X172" s="22"/>
    </row>
    <row r="173" spans="2:24">
      <c r="B173" s="17">
        <f t="shared" ca="1" si="50"/>
        <v>50406</v>
      </c>
      <c r="C173" s="9">
        <f t="shared" si="63"/>
        <v>169</v>
      </c>
      <c r="D173" s="9"/>
      <c r="E173" s="13">
        <f t="shared" si="51"/>
        <v>15219.239106639207</v>
      </c>
      <c r="F173" s="14">
        <f t="shared" si="52"/>
        <v>1157459.0077287958</v>
      </c>
      <c r="G173" s="15">
        <f t="shared" si="53"/>
        <v>1.098103819381034</v>
      </c>
      <c r="H173" s="13">
        <f t="shared" si="54"/>
        <v>11511.819160183048</v>
      </c>
      <c r="I173" s="13">
        <f t="shared" si="55"/>
        <v>658480.20831224031</v>
      </c>
      <c r="J173" s="15">
        <f t="shared" si="47"/>
        <v>-9.8103819381033963E-2</v>
      </c>
      <c r="K173" s="13">
        <f t="shared" si="56"/>
        <v>-103406.56997184642</v>
      </c>
      <c r="L173" s="13">
        <f t="shared" si="64"/>
        <v>-5336099.1396411741</v>
      </c>
      <c r="M173" s="15">
        <f t="shared" si="57"/>
        <v>-9.8103819381034074E-2</v>
      </c>
      <c r="N173" s="13">
        <f t="shared" si="48"/>
        <v>14480.554319064619</v>
      </c>
      <c r="O173" s="13">
        <f t="shared" si="58"/>
        <v>761886.77828408498</v>
      </c>
      <c r="P173" s="15">
        <f t="shared" si="49"/>
        <v>0.41955522054592209</v>
      </c>
      <c r="Q173" s="7">
        <f t="shared" si="59"/>
        <v>1815939.2160410343</v>
      </c>
      <c r="R173" s="7">
        <f t="shared" si="60"/>
        <v>1054052.4377569493</v>
      </c>
      <c r="S173" s="13">
        <f>IF('BANCO DE DADOS'!$AD$32="Sim",R173,Q173)</f>
        <v>1054052.4377569493</v>
      </c>
      <c r="T173" s="9">
        <f t="shared" si="61"/>
        <v>169</v>
      </c>
      <c r="U173" s="17">
        <f t="shared" ca="1" si="62"/>
        <v>50437</v>
      </c>
      <c r="V173" s="22"/>
      <c r="W173" s="22"/>
      <c r="X173" s="22"/>
    </row>
    <row r="174" spans="2:24">
      <c r="B174" s="17">
        <f t="shared" ca="1" si="50"/>
        <v>50437</v>
      </c>
      <c r="C174" s="9">
        <f t="shared" si="63"/>
        <v>170</v>
      </c>
      <c r="D174" s="9"/>
      <c r="E174" s="13">
        <f t="shared" si="51"/>
        <v>15403.098957597747</v>
      </c>
      <c r="F174" s="14">
        <f t="shared" si="52"/>
        <v>1172862.1066863935</v>
      </c>
      <c r="G174" s="15">
        <f t="shared" si="53"/>
        <v>1.0983690818972807</v>
      </c>
      <c r="H174" s="13">
        <f t="shared" si="54"/>
        <v>11683.807593944039</v>
      </c>
      <c r="I174" s="13">
        <f t="shared" si="55"/>
        <v>670164.01590618433</v>
      </c>
      <c r="J174" s="15">
        <f t="shared" si="47"/>
        <v>-9.8369081897280664E-2</v>
      </c>
      <c r="K174" s="13">
        <f t="shared" si="56"/>
        <v>-105040.61934041278</v>
      </c>
      <c r="L174" s="13">
        <f t="shared" si="64"/>
        <v>-5441139.7589815874</v>
      </c>
      <c r="M174" s="15">
        <f t="shared" si="57"/>
        <v>-9.8369081897280622E-2</v>
      </c>
      <c r="N174" s="13">
        <f t="shared" si="48"/>
        <v>14696.549115691207</v>
      </c>
      <c r="O174" s="13">
        <f t="shared" si="58"/>
        <v>775204.63524659537</v>
      </c>
      <c r="P174" s="15">
        <f t="shared" si="49"/>
        <v>0.42061510997799567</v>
      </c>
      <c r="Q174" s="7">
        <f t="shared" si="59"/>
        <v>1843026.1225925761</v>
      </c>
      <c r="R174" s="7">
        <f t="shared" si="60"/>
        <v>1067821.4873459807</v>
      </c>
      <c r="S174" s="13">
        <f>IF('BANCO DE DADOS'!$AD$32="Sim",R174,Q174)</f>
        <v>1067821.4873459807</v>
      </c>
      <c r="T174" s="9">
        <f t="shared" si="61"/>
        <v>170</v>
      </c>
      <c r="U174" s="17">
        <f t="shared" ca="1" si="62"/>
        <v>50465</v>
      </c>
      <c r="V174" s="22"/>
      <c r="W174" s="22"/>
      <c r="X174" s="22"/>
    </row>
    <row r="175" spans="2:24">
      <c r="B175" s="17">
        <f t="shared" ca="1" si="50"/>
        <v>50465</v>
      </c>
      <c r="C175" s="9">
        <f t="shared" si="63"/>
        <v>171</v>
      </c>
      <c r="D175" s="9"/>
      <c r="E175" s="13">
        <f t="shared" si="51"/>
        <v>15589.179973790478</v>
      </c>
      <c r="F175" s="14">
        <f t="shared" si="52"/>
        <v>1188451.2866601839</v>
      </c>
      <c r="G175" s="15">
        <f t="shared" si="53"/>
        <v>1.0986322799266741</v>
      </c>
      <c r="H175" s="13">
        <f t="shared" si="54"/>
        <v>11858.085566283507</v>
      </c>
      <c r="I175" s="13">
        <f t="shared" si="55"/>
        <v>682022.10147246788</v>
      </c>
      <c r="J175" s="15">
        <f t="shared" si="47"/>
        <v>-9.8632279926674116E-2</v>
      </c>
      <c r="K175" s="13">
        <f t="shared" si="56"/>
        <v>-106695.99112171261</v>
      </c>
      <c r="L175" s="13">
        <f t="shared" si="64"/>
        <v>-5547835.7501033004</v>
      </c>
      <c r="M175" s="15">
        <f t="shared" si="57"/>
        <v>-9.863227992667413E-2</v>
      </c>
      <c r="N175" s="13">
        <f t="shared" si="48"/>
        <v>14915.417465497167</v>
      </c>
      <c r="O175" s="13">
        <f t="shared" si="58"/>
        <v>788718.09259417863</v>
      </c>
      <c r="P175" s="15">
        <f t="shared" si="49"/>
        <v>0.42166763643805683</v>
      </c>
      <c r="Q175" s="7">
        <f t="shared" si="59"/>
        <v>1870473.3881326499</v>
      </c>
      <c r="R175" s="7">
        <f t="shared" si="60"/>
        <v>1081755.2955384713</v>
      </c>
      <c r="S175" s="13">
        <f>IF('BANCO DE DADOS'!$AD$32="Sim",R175,Q175)</f>
        <v>1081755.2955384713</v>
      </c>
      <c r="T175" s="9">
        <f t="shared" si="61"/>
        <v>171</v>
      </c>
      <c r="U175" s="17">
        <f t="shared" ca="1" si="62"/>
        <v>50496</v>
      </c>
      <c r="V175" s="22"/>
      <c r="W175" s="22"/>
      <c r="X175" s="22"/>
    </row>
    <row r="176" spans="2:24">
      <c r="B176" s="17">
        <f t="shared" ca="1" si="50"/>
        <v>50496</v>
      </c>
      <c r="C176" s="9">
        <f t="shared" si="63"/>
        <v>172</v>
      </c>
      <c r="D176" s="9"/>
      <c r="E176" s="13">
        <f t="shared" si="51"/>
        <v>15777.508988563406</v>
      </c>
      <c r="F176" s="14">
        <f t="shared" si="52"/>
        <v>1204228.7956487474</v>
      </c>
      <c r="G176" s="15">
        <f t="shared" si="53"/>
        <v>1.0988934265207726</v>
      </c>
      <c r="H176" s="13">
        <f t="shared" si="54"/>
        <v>12034.682099205602</v>
      </c>
      <c r="I176" s="13">
        <f t="shared" si="55"/>
        <v>694056.78357167344</v>
      </c>
      <c r="J176" s="15">
        <f t="shared" si="47"/>
        <v>-9.8893426520772598E-2</v>
      </c>
      <c r="K176" s="13">
        <f t="shared" si="56"/>
        <v>-108372.940489545</v>
      </c>
      <c r="L176" s="13">
        <f t="shared" si="64"/>
        <v>-5656208.6905928459</v>
      </c>
      <c r="M176" s="15">
        <f t="shared" si="57"/>
        <v>-9.8893426520772598E-2</v>
      </c>
      <c r="N176" s="13">
        <f t="shared" si="48"/>
        <v>15137.195782866544</v>
      </c>
      <c r="O176" s="13">
        <f t="shared" si="58"/>
        <v>802429.72406121669</v>
      </c>
      <c r="P176" s="15">
        <f t="shared" si="49"/>
        <v>0.42271285882641302</v>
      </c>
      <c r="Q176" s="7">
        <f t="shared" si="59"/>
        <v>1898285.5792204191</v>
      </c>
      <c r="R176" s="7">
        <f t="shared" si="60"/>
        <v>1095855.8551592024</v>
      </c>
      <c r="S176" s="13">
        <f>IF('BANCO DE DADOS'!$AD$32="Sim",R176,Q176)</f>
        <v>1095855.8551592024</v>
      </c>
      <c r="T176" s="9">
        <f t="shared" si="61"/>
        <v>172</v>
      </c>
      <c r="U176" s="17">
        <f t="shared" ca="1" si="62"/>
        <v>50526</v>
      </c>
      <c r="V176" s="22"/>
      <c r="W176" s="22"/>
      <c r="X176" s="22"/>
    </row>
    <row r="177" spans="2:24">
      <c r="B177" s="17">
        <f t="shared" ca="1" si="50"/>
        <v>50526</v>
      </c>
      <c r="C177" s="9">
        <f t="shared" si="63"/>
        <v>173</v>
      </c>
      <c r="D177" s="9"/>
      <c r="E177" s="13">
        <f t="shared" si="51"/>
        <v>15968.113159429533</v>
      </c>
      <c r="F177" s="14">
        <f t="shared" si="52"/>
        <v>1220196.9088081769</v>
      </c>
      <c r="G177" s="15">
        <f t="shared" si="53"/>
        <v>1.0991525346684923</v>
      </c>
      <c r="H177" s="13">
        <f t="shared" si="54"/>
        <v>12213.626574089478</v>
      </c>
      <c r="I177" s="13">
        <f t="shared" si="55"/>
        <v>706270.41014576296</v>
      </c>
      <c r="J177" s="15">
        <f t="shared" si="47"/>
        <v>-9.9152534668492276E-2</v>
      </c>
      <c r="K177" s="13">
        <f t="shared" si="56"/>
        <v>-110071.72570409393</v>
      </c>
      <c r="L177" s="13">
        <f t="shared" si="64"/>
        <v>-5766280.4162969403</v>
      </c>
      <c r="M177" s="15">
        <f t="shared" si="57"/>
        <v>-9.915253466849229E-2</v>
      </c>
      <c r="N177" s="13">
        <f t="shared" si="48"/>
        <v>15361.920933032441</v>
      </c>
      <c r="O177" s="13">
        <f t="shared" si="58"/>
        <v>816342.13584985514</v>
      </c>
      <c r="P177" s="15">
        <f t="shared" si="49"/>
        <v>0.42375083543754316</v>
      </c>
      <c r="Q177" s="7">
        <f t="shared" si="59"/>
        <v>1926467.3189539381</v>
      </c>
      <c r="R177" s="7">
        <f t="shared" si="60"/>
        <v>1110125.1831040829</v>
      </c>
      <c r="S177" s="13">
        <f>IF('BANCO DE DADOS'!$AD$32="Sim",R177,Q177)</f>
        <v>1110125.1831040829</v>
      </c>
      <c r="T177" s="9">
        <f t="shared" si="61"/>
        <v>173</v>
      </c>
      <c r="U177" s="17">
        <f t="shared" ca="1" si="62"/>
        <v>50557</v>
      </c>
      <c r="V177" s="22"/>
      <c r="W177" s="22"/>
      <c r="X177" s="22"/>
    </row>
    <row r="178" spans="2:24">
      <c r="B178" s="17">
        <f t="shared" ca="1" si="50"/>
        <v>50557</v>
      </c>
      <c r="C178" s="9">
        <f t="shared" si="63"/>
        <v>174</v>
      </c>
      <c r="D178" s="9"/>
      <c r="E178" s="13">
        <f t="shared" si="51"/>
        <v>16161.019971985035</v>
      </c>
      <c r="F178" s="14">
        <f t="shared" si="52"/>
        <v>1236357.928780162</v>
      </c>
      <c r="G178" s="15">
        <f t="shared" si="53"/>
        <v>1.0994096172968275</v>
      </c>
      <c r="H178" s="13">
        <f t="shared" si="54"/>
        <v>12394.948736087219</v>
      </c>
      <c r="I178" s="13">
        <f t="shared" si="55"/>
        <v>718665.35888185014</v>
      </c>
      <c r="J178" s="15">
        <f t="shared" si="47"/>
        <v>-9.9409617296827513E-2</v>
      </c>
      <c r="K178" s="13">
        <f t="shared" si="56"/>
        <v>-111792.60814920743</v>
      </c>
      <c r="L178" s="13">
        <f t="shared" si="64"/>
        <v>-5878073.0244461475</v>
      </c>
      <c r="M178" s="15">
        <f t="shared" si="57"/>
        <v>-9.940961729682761E-2</v>
      </c>
      <c r="N178" s="13">
        <f t="shared" si="48"/>
        <v>15589.63023759399</v>
      </c>
      <c r="O178" s="13">
        <f t="shared" si="58"/>
        <v>830457.96703105583</v>
      </c>
      <c r="P178" s="15">
        <f t="shared" si="49"/>
        <v>0.42478162396939573</v>
      </c>
      <c r="Q178" s="7">
        <f t="shared" si="59"/>
        <v>1955023.2876620104</v>
      </c>
      <c r="R178" s="7">
        <f t="shared" si="60"/>
        <v>1124565.3206309546</v>
      </c>
      <c r="S178" s="13">
        <f>IF('BANCO DE DADOS'!$AD$32="Sim",R178,Q178)</f>
        <v>1124565.3206309546</v>
      </c>
      <c r="T178" s="9">
        <f t="shared" si="61"/>
        <v>174</v>
      </c>
      <c r="U178" s="17">
        <f t="shared" ca="1" si="62"/>
        <v>50587</v>
      </c>
      <c r="V178" s="22"/>
      <c r="W178" s="22"/>
      <c r="X178" s="22"/>
    </row>
    <row r="179" spans="2:24">
      <c r="B179" s="17">
        <f t="shared" ca="1" si="50"/>
        <v>50587</v>
      </c>
      <c r="C179" s="9">
        <f t="shared" si="63"/>
        <v>175</v>
      </c>
      <c r="D179" s="9"/>
      <c r="E179" s="13">
        <f t="shared" si="51"/>
        <v>16356.257243872757</v>
      </c>
      <c r="F179" s="14">
        <f t="shared" si="52"/>
        <v>1252714.1860240349</v>
      </c>
      <c r="G179" s="15">
        <f t="shared" si="53"/>
        <v>1.0996646872715385</v>
      </c>
      <c r="H179" s="13">
        <f t="shared" si="54"/>
        <v>12578.678698575273</v>
      </c>
      <c r="I179" s="13">
        <f t="shared" si="55"/>
        <v>731244.03758042539</v>
      </c>
      <c r="J179" s="15">
        <f t="shared" si="47"/>
        <v>-9.9664687271538543E-2</v>
      </c>
      <c r="K179" s="13">
        <f t="shared" si="56"/>
        <v>-113535.85237012897</v>
      </c>
      <c r="L179" s="13">
        <f t="shared" si="64"/>
        <v>-5991608.8768162765</v>
      </c>
      <c r="M179" s="15">
        <f t="shared" si="57"/>
        <v>-9.9664687271538585E-2</v>
      </c>
      <c r="N179" s="13">
        <f t="shared" si="48"/>
        <v>15820.361480100408</v>
      </c>
      <c r="O179" s="13">
        <f t="shared" si="58"/>
        <v>844779.88995055272</v>
      </c>
      <c r="P179" s="15">
        <f t="shared" si="49"/>
        <v>0.42580528153246855</v>
      </c>
      <c r="Q179" s="7">
        <f t="shared" si="59"/>
        <v>1983958.2236044586</v>
      </c>
      <c r="R179" s="7">
        <f t="shared" si="60"/>
        <v>1139178.3336539059</v>
      </c>
      <c r="S179" s="13">
        <f>IF('BANCO DE DADOS'!$AD$32="Sim",R179,Q179)</f>
        <v>1139178.3336539059</v>
      </c>
      <c r="T179" s="9">
        <f t="shared" si="61"/>
        <v>175</v>
      </c>
      <c r="U179" s="17">
        <f t="shared" ca="1" si="62"/>
        <v>50618</v>
      </c>
      <c r="V179" s="22"/>
      <c r="W179" s="22"/>
      <c r="X179" s="22"/>
    </row>
    <row r="180" spans="2:24">
      <c r="B180" s="17">
        <f t="shared" ca="1" si="50"/>
        <v>50618</v>
      </c>
      <c r="C180" s="9">
        <f t="shared" si="63"/>
        <v>176</v>
      </c>
      <c r="D180" s="9"/>
      <c r="E180" s="13">
        <f t="shared" si="51"/>
        <v>16553.85312879358</v>
      </c>
      <c r="F180" s="14">
        <f t="shared" si="52"/>
        <v>1269268.0391528285</v>
      </c>
      <c r="G180" s="15">
        <f t="shared" si="53"/>
        <v>1.0999177573978038</v>
      </c>
      <c r="H180" s="13">
        <f t="shared" si="54"/>
        <v>12764.846947660006</v>
      </c>
      <c r="I180" s="13">
        <f t="shared" si="55"/>
        <v>744008.88452808536</v>
      </c>
      <c r="J180" s="15">
        <f t="shared" si="47"/>
        <v>-9.9917757397803841E-2</v>
      </c>
      <c r="K180" s="13">
        <f t="shared" si="56"/>
        <v>-115301.7261116833</v>
      </c>
      <c r="L180" s="13">
        <f t="shared" si="64"/>
        <v>-6106910.6029279595</v>
      </c>
      <c r="M180" s="15">
        <f t="shared" si="57"/>
        <v>-9.9917757397803827E-2</v>
      </c>
      <c r="N180" s="13">
        <f t="shared" si="48"/>
        <v>16054.15291170296</v>
      </c>
      <c r="O180" s="13">
        <f t="shared" si="58"/>
        <v>859310.61063976702</v>
      </c>
      <c r="P180" s="15">
        <f t="shared" si="49"/>
        <v>0.42682186465867455</v>
      </c>
      <c r="Q180" s="7">
        <f t="shared" si="59"/>
        <v>2013276.9236809122</v>
      </c>
      <c r="R180" s="7">
        <f t="shared" si="60"/>
        <v>1153966.3130411452</v>
      </c>
      <c r="S180" s="13">
        <f>IF('BANCO DE DADOS'!$AD$32="Sim",R180,Q180)</f>
        <v>1153966.3130411452</v>
      </c>
      <c r="T180" s="9">
        <f t="shared" si="61"/>
        <v>176</v>
      </c>
      <c r="U180" s="17">
        <f t="shared" ca="1" si="62"/>
        <v>50649</v>
      </c>
      <c r="V180" s="22"/>
      <c r="W180" s="22"/>
      <c r="X180" s="22"/>
    </row>
    <row r="181" spans="2:24">
      <c r="B181" s="17">
        <f t="shared" ca="1" si="50"/>
        <v>50649</v>
      </c>
      <c r="C181" s="9">
        <f t="shared" si="63"/>
        <v>177</v>
      </c>
      <c r="D181" s="9"/>
      <c r="E181" s="13">
        <f t="shared" si="51"/>
        <v>16753.836120566266</v>
      </c>
      <c r="F181" s="14">
        <f t="shared" si="52"/>
        <v>1286021.8752733949</v>
      </c>
      <c r="G181" s="15">
        <f t="shared" si="53"/>
        <v>1.1001688404208432</v>
      </c>
      <c r="H181" s="13">
        <f t="shared" si="54"/>
        <v>12953.484346738067</v>
      </c>
      <c r="I181" s="13">
        <f t="shared" si="55"/>
        <v>756962.36887482344</v>
      </c>
      <c r="J181" s="15">
        <f t="shared" si="47"/>
        <v>-0.10016884042084317</v>
      </c>
      <c r="K181" s="13">
        <f t="shared" si="56"/>
        <v>-117090.50035692472</v>
      </c>
      <c r="L181" s="13">
        <f t="shared" si="64"/>
        <v>-6224001.1032848842</v>
      </c>
      <c r="M181" s="15">
        <f t="shared" si="57"/>
        <v>-0.10016884042084319</v>
      </c>
      <c r="N181" s="13">
        <f t="shared" si="48"/>
        <v>16291.043256875693</v>
      </c>
      <c r="O181" s="13">
        <f t="shared" si="58"/>
        <v>874052.86923174653</v>
      </c>
      <c r="P181" s="15">
        <f t="shared" si="49"/>
        <v>0.42783142931000245</v>
      </c>
      <c r="Q181" s="7">
        <f t="shared" si="59"/>
        <v>2042984.2441482167</v>
      </c>
      <c r="R181" s="7">
        <f t="shared" si="60"/>
        <v>1168931.3749164701</v>
      </c>
      <c r="S181" s="13">
        <f>IF('BANCO DE DADOS'!$AD$32="Sim",R181,Q181)</f>
        <v>1168931.3749164701</v>
      </c>
      <c r="T181" s="9">
        <f t="shared" si="61"/>
        <v>177</v>
      </c>
      <c r="U181" s="17">
        <f t="shared" ca="1" si="62"/>
        <v>50679</v>
      </c>
      <c r="V181" s="22"/>
      <c r="W181" s="22"/>
      <c r="X181" s="22"/>
    </row>
    <row r="182" spans="2:24">
      <c r="B182" s="17">
        <f t="shared" ca="1" si="50"/>
        <v>50679</v>
      </c>
      <c r="C182" s="9">
        <f t="shared" si="63"/>
        <v>178</v>
      </c>
      <c r="D182" s="9"/>
      <c r="E182" s="13">
        <f t="shared" si="51"/>
        <v>16956.235057236325</v>
      </c>
      <c r="F182" s="14">
        <f t="shared" si="52"/>
        <v>1302978.1103306313</v>
      </c>
      <c r="G182" s="15">
        <f t="shared" si="53"/>
        <v>1.1004179490265087</v>
      </c>
      <c r="H182" s="13">
        <f t="shared" si="54"/>
        <v>13144.622141112226</v>
      </c>
      <c r="I182" s="13">
        <f t="shared" si="55"/>
        <v>770106.99101593567</v>
      </c>
      <c r="J182" s="15">
        <f t="shared" si="47"/>
        <v>-0.10041794902650869</v>
      </c>
      <c r="K182" s="13">
        <f t="shared" si="56"/>
        <v>-118902.44936625077</v>
      </c>
      <c r="L182" s="13">
        <f t="shared" si="64"/>
        <v>-6342903.5526511353</v>
      </c>
      <c r="M182" s="15">
        <f t="shared" si="57"/>
        <v>-0.10041794902650872</v>
      </c>
      <c r="N182" s="13">
        <f t="shared" si="48"/>
        <v>16531.071719205705</v>
      </c>
      <c r="O182" s="13">
        <f t="shared" si="58"/>
        <v>889009.44038218493</v>
      </c>
      <c r="P182" s="15">
        <f t="shared" si="49"/>
        <v>0.42883403088697702</v>
      </c>
      <c r="Q182" s="7">
        <f t="shared" si="59"/>
        <v>2073085.1013465654</v>
      </c>
      <c r="R182" s="7">
        <f t="shared" si="60"/>
        <v>1184075.6609643805</v>
      </c>
      <c r="S182" s="13">
        <f>IF('BANCO DE DADOS'!$AD$32="Sim",R182,Q182)</f>
        <v>1184075.6609643805</v>
      </c>
      <c r="T182" s="9">
        <f t="shared" si="61"/>
        <v>178</v>
      </c>
      <c r="U182" s="17">
        <f t="shared" ca="1" si="62"/>
        <v>50710</v>
      </c>
      <c r="V182" s="22"/>
      <c r="W182" s="22"/>
      <c r="X182" s="22"/>
    </row>
    <row r="183" spans="2:24">
      <c r="B183" s="17">
        <f t="shared" ca="1" si="50"/>
        <v>50710</v>
      </c>
      <c r="C183" s="9">
        <f t="shared" si="63"/>
        <v>179</v>
      </c>
      <c r="D183" s="9"/>
      <c r="E183" s="13">
        <f t="shared" si="51"/>
        <v>17161.079125234537</v>
      </c>
      <c r="F183" s="14">
        <f t="shared" si="52"/>
        <v>1320139.1894558659</v>
      </c>
      <c r="G183" s="15">
        <f t="shared" si="53"/>
        <v>1.1006650958418491</v>
      </c>
      <c r="H183" s="13">
        <f t="shared" si="54"/>
        <v>13338.291962663314</v>
      </c>
      <c r="I183" s="13">
        <f t="shared" si="55"/>
        <v>783445.28297859896</v>
      </c>
      <c r="J183" s="15">
        <f t="shared" si="47"/>
        <v>-0.10066509584184913</v>
      </c>
      <c r="K183" s="13">
        <f t="shared" si="56"/>
        <v>-120737.85071699088</v>
      </c>
      <c r="L183" s="13">
        <f t="shared" si="64"/>
        <v>-6463641.4033681266</v>
      </c>
      <c r="M183" s="15">
        <f t="shared" si="57"/>
        <v>-0.10066509584184903</v>
      </c>
      <c r="N183" s="13">
        <f t="shared" si="48"/>
        <v>16774.277987253852</v>
      </c>
      <c r="O183" s="13">
        <f t="shared" si="58"/>
        <v>904183.13369558845</v>
      </c>
      <c r="P183" s="15">
        <f t="shared" si="49"/>
        <v>0.42982972423692767</v>
      </c>
      <c r="Q183" s="7">
        <f t="shared" si="59"/>
        <v>2103584.4724344634</v>
      </c>
      <c r="R183" s="7">
        <f t="shared" si="60"/>
        <v>1199401.338738875</v>
      </c>
      <c r="S183" s="13">
        <f>IF('BANCO DE DADOS'!$AD$32="Sim",R183,Q183)</f>
        <v>1199401.338738875</v>
      </c>
      <c r="T183" s="9">
        <f t="shared" si="61"/>
        <v>179</v>
      </c>
      <c r="U183" s="17">
        <f t="shared" ca="1" si="62"/>
        <v>50740</v>
      </c>
      <c r="V183" s="22"/>
      <c r="W183" s="22"/>
      <c r="X183" s="22"/>
    </row>
    <row r="184" spans="2:24">
      <c r="B184" s="17">
        <f t="shared" ca="1" si="50"/>
        <v>50740</v>
      </c>
      <c r="C184" s="9">
        <f t="shared" si="63"/>
        <v>180</v>
      </c>
      <c r="D184" s="9">
        <v>15</v>
      </c>
      <c r="E184" s="13">
        <f t="shared" si="51"/>
        <v>17368.397863585717</v>
      </c>
      <c r="F184" s="14">
        <f t="shared" si="52"/>
        <v>1337507.5873194516</v>
      </c>
      <c r="G184" s="15">
        <f t="shared" si="53"/>
        <v>1.1009102934356432</v>
      </c>
      <c r="H184" s="13">
        <f t="shared" si="54"/>
        <v>13534.525834579019</v>
      </c>
      <c r="I184" s="13">
        <f t="shared" si="55"/>
        <v>796979.80881317798</v>
      </c>
      <c r="J184" s="15">
        <f t="shared" si="47"/>
        <v>-0.10091029343564317</v>
      </c>
      <c r="K184" s="13">
        <f t="shared" si="56"/>
        <v>-122596.98534347024</v>
      </c>
      <c r="L184" s="13">
        <f t="shared" si="64"/>
        <v>-6586238.3887115968</v>
      </c>
      <c r="M184" s="15">
        <f t="shared" si="57"/>
        <v>-0.10091029343564323</v>
      </c>
      <c r="N184" s="13">
        <f t="shared" si="48"/>
        <v>17020.702240486713</v>
      </c>
      <c r="O184" s="13">
        <f t="shared" si="58"/>
        <v>919576.79415664659</v>
      </c>
      <c r="P184" s="15">
        <f t="shared" si="49"/>
        <v>0.43081856366206811</v>
      </c>
      <c r="Q184" s="7">
        <f t="shared" si="59"/>
        <v>2134487.396132628</v>
      </c>
      <c r="R184" s="7">
        <f t="shared" si="60"/>
        <v>1214910.6019759814</v>
      </c>
      <c r="S184" s="13">
        <f>IF('BANCO DE DADOS'!$AD$32="Sim",R184,Q184)</f>
        <v>1214910.6019759814</v>
      </c>
      <c r="T184" s="9">
        <f t="shared" si="61"/>
        <v>180</v>
      </c>
      <c r="U184" s="17">
        <f t="shared" ca="1" si="62"/>
        <v>50771</v>
      </c>
      <c r="V184" s="22"/>
      <c r="W184" s="22"/>
      <c r="X184" s="22"/>
    </row>
    <row r="185" spans="2:24">
      <c r="B185" s="17">
        <f t="shared" ca="1" si="50"/>
        <v>50771</v>
      </c>
      <c r="C185" s="9">
        <f t="shared" si="63"/>
        <v>181</v>
      </c>
      <c r="D185" s="9"/>
      <c r="E185" s="13">
        <f t="shared" si="51"/>
        <v>17578.2211681683</v>
      </c>
      <c r="F185" s="14">
        <f t="shared" si="52"/>
        <v>1355085.80848762</v>
      </c>
      <c r="G185" s="15">
        <f t="shared" si="53"/>
        <v>1.1011535543189106</v>
      </c>
      <c r="H185" s="13">
        <f t="shared" si="54"/>
        <v>13733.356176140147</v>
      </c>
      <c r="I185" s="13">
        <f t="shared" si="55"/>
        <v>810713.16498931812</v>
      </c>
      <c r="J185" s="15">
        <f t="shared" si="47"/>
        <v>-0.1011535543189106</v>
      </c>
      <c r="K185" s="13">
        <f t="shared" si="56"/>
        <v>-124480.13757756026</v>
      </c>
      <c r="L185" s="13">
        <f t="shared" si="64"/>
        <v>-6710718.5262891576</v>
      </c>
      <c r="M185" s="15">
        <f t="shared" si="57"/>
        <v>-0.1011535543189107</v>
      </c>
      <c r="N185" s="13">
        <f t="shared" si="48"/>
        <v>17270.38515528071</v>
      </c>
      <c r="O185" s="13">
        <f t="shared" si="58"/>
        <v>935193.30256687687</v>
      </c>
      <c r="P185" s="15">
        <f t="shared" si="49"/>
        <v>0.43180060292739614</v>
      </c>
      <c r="Q185" s="7">
        <f t="shared" si="59"/>
        <v>2165798.9734769366</v>
      </c>
      <c r="R185" s="7">
        <f t="shared" si="60"/>
        <v>1230605.6709100597</v>
      </c>
      <c r="S185" s="13">
        <f>IF('BANCO DE DADOS'!$AD$32="Sim",R185,Q185)</f>
        <v>1230605.6709100597</v>
      </c>
      <c r="T185" s="9">
        <f t="shared" si="61"/>
        <v>181</v>
      </c>
      <c r="U185" s="17">
        <f t="shared" ca="1" si="62"/>
        <v>50802</v>
      </c>
      <c r="V185" s="22"/>
      <c r="W185" s="22"/>
      <c r="X185" s="22"/>
    </row>
    <row r="186" spans="2:24">
      <c r="B186" s="17">
        <f t="shared" ca="1" si="50"/>
        <v>50802</v>
      </c>
      <c r="C186" s="9">
        <f t="shared" si="63"/>
        <v>182</v>
      </c>
      <c r="D186" s="9"/>
      <c r="E186" s="13">
        <f t="shared" si="51"/>
        <v>17790.579296025415</v>
      </c>
      <c r="F186" s="14">
        <f t="shared" si="52"/>
        <v>1372876.3877836454</v>
      </c>
      <c r="G186" s="15">
        <f t="shared" si="53"/>
        <v>1.1013948909453943</v>
      </c>
      <c r="H186" s="13">
        <f t="shared" si="54"/>
        <v>13934.81580756513</v>
      </c>
      <c r="I186" s="13">
        <f t="shared" si="55"/>
        <v>824647.98079688323</v>
      </c>
      <c r="J186" s="15">
        <f t="shared" si="47"/>
        <v>-0.10139489094539433</v>
      </c>
      <c r="K186" s="13">
        <f t="shared" si="56"/>
        <v>-126387.5951897176</v>
      </c>
      <c r="L186" s="13">
        <f t="shared" si="64"/>
        <v>-6837106.1214788752</v>
      </c>
      <c r="M186" s="15">
        <f t="shared" si="57"/>
        <v>-0.10139489094539436</v>
      </c>
      <c r="N186" s="13">
        <f t="shared" si="48"/>
        <v>17523.367910999197</v>
      </c>
      <c r="O186" s="13">
        <f t="shared" si="58"/>
        <v>951035.57598659932</v>
      </c>
      <c r="P186" s="15">
        <f t="shared" si="49"/>
        <v>0.43277589526841648</v>
      </c>
      <c r="Q186" s="7">
        <f t="shared" si="59"/>
        <v>2197524.3685805271</v>
      </c>
      <c r="R186" s="7">
        <f t="shared" si="60"/>
        <v>1246488.7925939278</v>
      </c>
      <c r="S186" s="13">
        <f>IF('BANCO DE DADOS'!$AD$32="Sim",R186,Q186)</f>
        <v>1246488.7925939278</v>
      </c>
      <c r="T186" s="9">
        <f t="shared" si="61"/>
        <v>182</v>
      </c>
      <c r="U186" s="17">
        <f t="shared" ca="1" si="62"/>
        <v>50830</v>
      </c>
      <c r="V186" s="22"/>
      <c r="W186" s="22"/>
      <c r="X186" s="22"/>
    </row>
    <row r="187" spans="2:24">
      <c r="B187" s="17">
        <f t="shared" ca="1" si="50"/>
        <v>50830</v>
      </c>
      <c r="C187" s="9">
        <f t="shared" si="63"/>
        <v>183</v>
      </c>
      <c r="D187" s="9"/>
      <c r="E187" s="13">
        <f t="shared" si="51"/>
        <v>18005.502869728018</v>
      </c>
      <c r="F187" s="14">
        <f t="shared" si="52"/>
        <v>1390881.8906533734</v>
      </c>
      <c r="G187" s="15">
        <f t="shared" si="53"/>
        <v>1.1016343157120203</v>
      </c>
      <c r="H187" s="13">
        <f t="shared" si="54"/>
        <v>14138.937954913388</v>
      </c>
      <c r="I187" s="13">
        <f t="shared" si="55"/>
        <v>838786.91875179659</v>
      </c>
      <c r="J187" s="15">
        <f t="shared" si="47"/>
        <v>-0.10163431571202031</v>
      </c>
      <c r="K187" s="13">
        <f t="shared" si="56"/>
        <v>-128319.64943051944</v>
      </c>
      <c r="L187" s="13">
        <f t="shared" si="64"/>
        <v>-6965425.7709093951</v>
      </c>
      <c r="M187" s="15">
        <f t="shared" si="57"/>
        <v>-0.10163431571202027</v>
      </c>
      <c r="N187" s="13">
        <f t="shared" si="48"/>
        <v>17779.692196143475</v>
      </c>
      <c r="O187" s="13">
        <f t="shared" si="58"/>
        <v>967106.56818231451</v>
      </c>
      <c r="P187" s="15">
        <f t="shared" si="49"/>
        <v>0.4337444933986942</v>
      </c>
      <c r="Q187" s="7">
        <f t="shared" si="59"/>
        <v>2229668.8094051685</v>
      </c>
      <c r="R187" s="7">
        <f t="shared" si="60"/>
        <v>1262562.241222854</v>
      </c>
      <c r="S187" s="13">
        <f>IF('BANCO DE DADOS'!$AD$32="Sim",R187,Q187)</f>
        <v>1262562.241222854</v>
      </c>
      <c r="T187" s="9">
        <f t="shared" si="61"/>
        <v>183</v>
      </c>
      <c r="U187" s="17">
        <f t="shared" ca="1" si="62"/>
        <v>50861</v>
      </c>
      <c r="V187" s="22"/>
      <c r="W187" s="22"/>
      <c r="X187" s="22"/>
    </row>
    <row r="188" spans="2:24">
      <c r="B188" s="17">
        <f t="shared" ca="1" si="50"/>
        <v>50861</v>
      </c>
      <c r="C188" s="9">
        <f t="shared" si="63"/>
        <v>184</v>
      </c>
      <c r="D188" s="9"/>
      <c r="E188" s="13">
        <f t="shared" si="51"/>
        <v>18223.022881790752</v>
      </c>
      <c r="F188" s="14">
        <f t="shared" si="52"/>
        <v>1409104.9135351642</v>
      </c>
      <c r="G188" s="15">
        <f t="shared" si="53"/>
        <v>1.1018718409593333</v>
      </c>
      <c r="H188" s="13">
        <f t="shared" si="54"/>
        <v>14345.756255048354</v>
      </c>
      <c r="I188" s="13">
        <f t="shared" si="55"/>
        <v>853132.67500684492</v>
      </c>
      <c r="J188" s="15">
        <f t="shared" si="47"/>
        <v>-0.10187184095933333</v>
      </c>
      <c r="K188" s="13">
        <f t="shared" si="56"/>
        <v>-130276.59507269994</v>
      </c>
      <c r="L188" s="13">
        <f t="shared" si="64"/>
        <v>-7095702.3659820948</v>
      </c>
      <c r="M188" s="15">
        <f t="shared" si="57"/>
        <v>-0.10187184095933341</v>
      </c>
      <c r="N188" s="13">
        <f t="shared" si="48"/>
        <v>18039.400214578582</v>
      </c>
      <c r="O188" s="13">
        <f t="shared" si="58"/>
        <v>983409.27007954312</v>
      </c>
      <c r="P188" s="15">
        <f t="shared" si="49"/>
        <v>0.43470644951724186</v>
      </c>
      <c r="Q188" s="7">
        <f t="shared" si="59"/>
        <v>2262237.5885420074</v>
      </c>
      <c r="R188" s="7">
        <f t="shared" si="60"/>
        <v>1278828.3184624643</v>
      </c>
      <c r="S188" s="13">
        <f>IF('BANCO DE DADOS'!$AD$32="Sim",R188,Q188)</f>
        <v>1278828.3184624643</v>
      </c>
      <c r="T188" s="9">
        <f t="shared" si="61"/>
        <v>184</v>
      </c>
      <c r="U188" s="17">
        <f t="shared" ca="1" si="62"/>
        <v>50891</v>
      </c>
      <c r="V188" s="22"/>
      <c r="W188" s="22"/>
      <c r="X188" s="22"/>
    </row>
    <row r="189" spans="2:24">
      <c r="B189" s="17">
        <f t="shared" ca="1" si="50"/>
        <v>50891</v>
      </c>
      <c r="C189" s="9">
        <f t="shared" si="63"/>
        <v>185</v>
      </c>
      <c r="D189" s="9"/>
      <c r="E189" s="13">
        <f t="shared" si="51"/>
        <v>18443.17069914113</v>
      </c>
      <c r="F189" s="14">
        <f t="shared" si="52"/>
        <v>1427548.0842343054</v>
      </c>
      <c r="G189" s="15">
        <f t="shared" si="53"/>
        <v>1.1021074789719125</v>
      </c>
      <c r="H189" s="13">
        <f t="shared" si="54"/>
        <v>14555.304760660827</v>
      </c>
      <c r="I189" s="13">
        <f t="shared" si="55"/>
        <v>867687.97976750578</v>
      </c>
      <c r="J189" s="15">
        <f t="shared" si="47"/>
        <v>-0.10210747897191252</v>
      </c>
      <c r="K189" s="13">
        <f t="shared" si="56"/>
        <v>-132258.73045369587</v>
      </c>
      <c r="L189" s="13">
        <f t="shared" si="64"/>
        <v>-7227961.0964357909</v>
      </c>
      <c r="M189" s="15">
        <f t="shared" si="57"/>
        <v>-0.10210747897191261</v>
      </c>
      <c r="N189" s="13">
        <f t="shared" si="48"/>
        <v>18302.534691834775</v>
      </c>
      <c r="O189" s="13">
        <f t="shared" si="58"/>
        <v>999946.71022119978</v>
      </c>
      <c r="P189" s="15">
        <f t="shared" si="49"/>
        <v>0.43566181531574766</v>
      </c>
      <c r="Q189" s="7">
        <f t="shared" si="59"/>
        <v>2295236.0640018093</v>
      </c>
      <c r="R189" s="7">
        <f t="shared" si="60"/>
        <v>1295289.3537806096</v>
      </c>
      <c r="S189" s="13">
        <f>IF('BANCO DE DADOS'!$AD$32="Sim",R189,Q189)</f>
        <v>1295289.3537806096</v>
      </c>
      <c r="T189" s="9">
        <f t="shared" si="61"/>
        <v>185</v>
      </c>
      <c r="U189" s="17">
        <f t="shared" ca="1" si="62"/>
        <v>50922</v>
      </c>
      <c r="V189" s="22"/>
      <c r="W189" s="22"/>
      <c r="X189" s="22"/>
    </row>
    <row r="190" spans="2:24">
      <c r="B190" s="17">
        <f t="shared" ca="1" si="50"/>
        <v>50922</v>
      </c>
      <c r="C190" s="9">
        <f t="shared" si="63"/>
        <v>186</v>
      </c>
      <c r="D190" s="9"/>
      <c r="E190" s="13">
        <f t="shared" si="51"/>
        <v>18665.978067642736</v>
      </c>
      <c r="F190" s="14">
        <f t="shared" si="52"/>
        <v>1446214.0623019482</v>
      </c>
      <c r="G190" s="15">
        <f t="shared" si="53"/>
        <v>1.1023412419787626</v>
      </c>
      <c r="H190" s="13">
        <f t="shared" si="54"/>
        <v>14767.617945353402</v>
      </c>
      <c r="I190" s="13">
        <f t="shared" si="55"/>
        <v>882455.59771285916</v>
      </c>
      <c r="J190" s="15">
        <f t="shared" si="47"/>
        <v>-0.1023412419787626</v>
      </c>
      <c r="K190" s="13">
        <f t="shared" si="56"/>
        <v>-134266.35751870414</v>
      </c>
      <c r="L190" s="13">
        <f t="shared" si="64"/>
        <v>-7362227.4539544955</v>
      </c>
      <c r="M190" s="15">
        <f t="shared" si="57"/>
        <v>-0.10234124197876257</v>
      </c>
      <c r="N190" s="13">
        <f t="shared" si="48"/>
        <v>18569.138881485644</v>
      </c>
      <c r="O190" s="13">
        <f t="shared" si="58"/>
        <v>1016721.9552315613</v>
      </c>
      <c r="P190" s="15">
        <f t="shared" si="49"/>
        <v>0.43661064198564647</v>
      </c>
      <c r="Q190" s="7">
        <f t="shared" si="59"/>
        <v>2328669.6600148054</v>
      </c>
      <c r="R190" s="7">
        <f t="shared" si="60"/>
        <v>1311947.7047832441</v>
      </c>
      <c r="S190" s="13">
        <f>IF('BANCO DE DADOS'!$AD$32="Sim",R190,Q190)</f>
        <v>1311947.7047832441</v>
      </c>
      <c r="T190" s="9">
        <f t="shared" si="61"/>
        <v>186</v>
      </c>
      <c r="U190" s="17">
        <f t="shared" ca="1" si="62"/>
        <v>50952</v>
      </c>
      <c r="V190" s="22"/>
      <c r="W190" s="22"/>
      <c r="X190" s="22"/>
    </row>
    <row r="191" spans="2:24">
      <c r="B191" s="17">
        <f t="shared" ca="1" si="50"/>
        <v>50952</v>
      </c>
      <c r="C191" s="9">
        <f t="shared" si="63"/>
        <v>187</v>
      </c>
      <c r="D191" s="9"/>
      <c r="E191" s="13">
        <f t="shared" si="51"/>
        <v>18891.477116673053</v>
      </c>
      <c r="F191" s="14">
        <f t="shared" si="52"/>
        <v>1465105.5394186212</v>
      </c>
      <c r="G191" s="15">
        <f t="shared" si="53"/>
        <v>1.1025731421536877</v>
      </c>
      <c r="H191" s="13">
        <f t="shared" si="54"/>
        <v>14982.730708786708</v>
      </c>
      <c r="I191" s="13">
        <f t="shared" si="55"/>
        <v>897438.32842164591</v>
      </c>
      <c r="J191" s="15">
        <f t="shared" si="47"/>
        <v>-0.10257314215368774</v>
      </c>
      <c r="K191" s="13">
        <f t="shared" si="56"/>
        <v>-136299.78186426195</v>
      </c>
      <c r="L191" s="13">
        <f t="shared" si="64"/>
        <v>-7498527.2358187577</v>
      </c>
      <c r="M191" s="15">
        <f t="shared" si="57"/>
        <v>-0.10257314215368769</v>
      </c>
      <c r="N191" s="13">
        <f t="shared" si="48"/>
        <v>18839.256571603732</v>
      </c>
      <c r="O191" s="13">
        <f t="shared" si="58"/>
        <v>1033738.1102859061</v>
      </c>
      <c r="P191" s="15">
        <f t="shared" si="49"/>
        <v>0.43755298022504208</v>
      </c>
      <c r="Q191" s="7">
        <f t="shared" si="59"/>
        <v>2362543.8678402654</v>
      </c>
      <c r="R191" s="7">
        <f t="shared" si="60"/>
        <v>1328805.7575543593</v>
      </c>
      <c r="S191" s="13">
        <f>IF('BANCO DE DADOS'!$AD$32="Sim",R191,Q191)</f>
        <v>1328805.7575543593</v>
      </c>
      <c r="T191" s="9">
        <f t="shared" si="61"/>
        <v>187</v>
      </c>
      <c r="U191" s="17">
        <f t="shared" ca="1" si="62"/>
        <v>50983</v>
      </c>
      <c r="V191" s="22"/>
      <c r="W191" s="22"/>
      <c r="X191" s="22"/>
    </row>
    <row r="192" spans="2:24">
      <c r="B192" s="17">
        <f t="shared" ca="1" si="50"/>
        <v>50983</v>
      </c>
      <c r="C192" s="9">
        <f t="shared" si="63"/>
        <v>188</v>
      </c>
      <c r="D192" s="9"/>
      <c r="E192" s="13">
        <f t="shared" si="51"/>
        <v>19119.700363756605</v>
      </c>
      <c r="F192" s="14">
        <f t="shared" si="52"/>
        <v>1484225.2397823778</v>
      </c>
      <c r="G192" s="15">
        <f t="shared" si="53"/>
        <v>1.1028031916156451</v>
      </c>
      <c r="H192" s="13">
        <f t="shared" si="54"/>
        <v>15200.678381888232</v>
      </c>
      <c r="I192" s="13">
        <f t="shared" si="55"/>
        <v>912639.00680353411</v>
      </c>
      <c r="J192" s="15">
        <f t="shared" si="47"/>
        <v>-0.10280319161564511</v>
      </c>
      <c r="K192" s="13">
        <f t="shared" si="56"/>
        <v>-138359.31278235163</v>
      </c>
      <c r="L192" s="13">
        <f t="shared" si="64"/>
        <v>-7636886.5486011095</v>
      </c>
      <c r="M192" s="15">
        <f t="shared" si="57"/>
        <v>-0.10280319161564518</v>
      </c>
      <c r="N192" s="13">
        <f t="shared" si="48"/>
        <v>19112.932091294668</v>
      </c>
      <c r="O192" s="13">
        <f t="shared" si="58"/>
        <v>1050998.319585884</v>
      </c>
      <c r="P192" s="15">
        <f t="shared" si="49"/>
        <v>0.43848888024548088</v>
      </c>
      <c r="Q192" s="7">
        <f t="shared" si="59"/>
        <v>2396864.2465859102</v>
      </c>
      <c r="R192" s="7">
        <f t="shared" si="60"/>
        <v>1345865.9270000262</v>
      </c>
      <c r="S192" s="13">
        <f>IF('BANCO DE DADOS'!$AD$32="Sim",R192,Q192)</f>
        <v>1345865.9270000262</v>
      </c>
      <c r="T192" s="9">
        <f t="shared" si="61"/>
        <v>188</v>
      </c>
      <c r="U192" s="17">
        <f t="shared" ca="1" si="62"/>
        <v>51014</v>
      </c>
      <c r="V192" s="22"/>
      <c r="W192" s="22"/>
      <c r="X192" s="22"/>
    </row>
    <row r="193" spans="2:24">
      <c r="B193" s="17">
        <f t="shared" ca="1" si="50"/>
        <v>51014</v>
      </c>
      <c r="C193" s="9">
        <f t="shared" si="63"/>
        <v>189</v>
      </c>
      <c r="D193" s="9"/>
      <c r="E193" s="13">
        <f t="shared" si="51"/>
        <v>19350.680719254058</v>
      </c>
      <c r="F193" s="14">
        <f t="shared" si="52"/>
        <v>1503575.9205016319</v>
      </c>
      <c r="G193" s="15">
        <f t="shared" si="53"/>
        <v>1.1030314024290799</v>
      </c>
      <c r="H193" s="13">
        <f t="shared" si="54"/>
        <v>15421.496732124433</v>
      </c>
      <c r="I193" s="13">
        <f t="shared" si="55"/>
        <v>928060.50353565859</v>
      </c>
      <c r="J193" s="15">
        <f t="shared" si="47"/>
        <v>-0.10303140242907993</v>
      </c>
      <c r="K193" s="13">
        <f t="shared" si="56"/>
        <v>-140445.26330503845</v>
      </c>
      <c r="L193" s="13">
        <f t="shared" si="64"/>
        <v>-7777331.8119061477</v>
      </c>
      <c r="M193" s="15">
        <f t="shared" si="57"/>
        <v>-0.10303140242907995</v>
      </c>
      <c r="N193" s="13">
        <f t="shared" si="48"/>
        <v>19390.210317310721</v>
      </c>
      <c r="O193" s="13">
        <f t="shared" si="58"/>
        <v>1068505.7668406954</v>
      </c>
      <c r="P193" s="15">
        <f t="shared" si="49"/>
        <v>0.43941839177858522</v>
      </c>
      <c r="Q193" s="7">
        <f t="shared" si="59"/>
        <v>2431636.4240372889</v>
      </c>
      <c r="R193" s="7">
        <f t="shared" si="60"/>
        <v>1363130.6571965935</v>
      </c>
      <c r="S193" s="13">
        <f>IF('BANCO DE DADOS'!$AD$32="Sim",R193,Q193)</f>
        <v>1363130.6571965935</v>
      </c>
      <c r="T193" s="9">
        <f t="shared" si="61"/>
        <v>189</v>
      </c>
      <c r="U193" s="17">
        <f t="shared" ca="1" si="62"/>
        <v>51044</v>
      </c>
      <c r="V193" s="22"/>
      <c r="W193" s="22"/>
      <c r="X193" s="22"/>
    </row>
    <row r="194" spans="2:24">
      <c r="B194" s="17">
        <f t="shared" ca="1" si="50"/>
        <v>51044</v>
      </c>
      <c r="C194" s="9">
        <f t="shared" si="63"/>
        <v>190</v>
      </c>
      <c r="D194" s="9"/>
      <c r="E194" s="13">
        <f t="shared" si="51"/>
        <v>19584.451491107975</v>
      </c>
      <c r="F194" s="14">
        <f t="shared" si="52"/>
        <v>1523160.3719927398</v>
      </c>
      <c r="G194" s="15">
        <f t="shared" si="53"/>
        <v>1.103257786604243</v>
      </c>
      <c r="H194" s="13">
        <f t="shared" si="54"/>
        <v>15645.221968836986</v>
      </c>
      <c r="I194" s="13">
        <f t="shared" si="55"/>
        <v>943705.72550449555</v>
      </c>
      <c r="J194" s="15">
        <f t="shared" si="47"/>
        <v>-0.10325778660424301</v>
      </c>
      <c r="K194" s="13">
        <f t="shared" si="56"/>
        <v>-142557.95024964912</v>
      </c>
      <c r="L194" s="13">
        <f t="shared" si="64"/>
        <v>-7919889.7621557973</v>
      </c>
      <c r="M194" s="15">
        <f t="shared" si="57"/>
        <v>-0.10325778660424297</v>
      </c>
      <c r="N194" s="13">
        <f t="shared" si="48"/>
        <v>19671.136680744748</v>
      </c>
      <c r="O194" s="13">
        <f t="shared" si="58"/>
        <v>1086263.6757541434</v>
      </c>
      <c r="P194" s="15">
        <f t="shared" si="49"/>
        <v>0.44034156408254799</v>
      </c>
      <c r="Q194" s="7">
        <f t="shared" si="59"/>
        <v>2466866.0974972341</v>
      </c>
      <c r="R194" s="7">
        <f t="shared" si="60"/>
        <v>1380602.4217430907</v>
      </c>
      <c r="S194" s="13">
        <f>IF('BANCO DE DADOS'!$AD$32="Sim",R194,Q194)</f>
        <v>1380602.4217430907</v>
      </c>
      <c r="T194" s="9">
        <f t="shared" si="61"/>
        <v>190</v>
      </c>
      <c r="U194" s="17">
        <f t="shared" ca="1" si="62"/>
        <v>51075</v>
      </c>
      <c r="V194" s="22"/>
      <c r="W194" s="22"/>
      <c r="X194" s="22"/>
    </row>
    <row r="195" spans="2:24">
      <c r="B195" s="17">
        <f t="shared" ca="1" si="50"/>
        <v>51075</v>
      </c>
      <c r="C195" s="9">
        <f t="shared" si="63"/>
        <v>191</v>
      </c>
      <c r="D195" s="9"/>
      <c r="E195" s="13">
        <f t="shared" si="51"/>
        <v>19821.046389645911</v>
      </c>
      <c r="F195" s="14">
        <f t="shared" si="52"/>
        <v>1542981.4183823857</v>
      </c>
      <c r="G195" s="15">
        <f t="shared" si="53"/>
        <v>1.1034823560974916</v>
      </c>
      <c r="H195" s="13">
        <f t="shared" si="54"/>
        <v>15871.890748643862</v>
      </c>
      <c r="I195" s="13">
        <f t="shared" si="55"/>
        <v>959577.61625313945</v>
      </c>
      <c r="J195" s="15">
        <f t="shared" si="47"/>
        <v>-0.10348235609749157</v>
      </c>
      <c r="K195" s="13">
        <f t="shared" si="56"/>
        <v>-144697.69426449435</v>
      </c>
      <c r="L195" s="13">
        <f t="shared" si="64"/>
        <v>-8064587.4564202912</v>
      </c>
      <c r="M195" s="15">
        <f t="shared" si="57"/>
        <v>-0.10348235609749161</v>
      </c>
      <c r="N195" s="13">
        <f t="shared" si="48"/>
        <v>19955.757173805505</v>
      </c>
      <c r="O195" s="13">
        <f t="shared" si="58"/>
        <v>1104275.3105176324</v>
      </c>
      <c r="P195" s="15">
        <f t="shared" si="49"/>
        <v>0.44125844594849312</v>
      </c>
      <c r="Q195" s="7">
        <f t="shared" si="59"/>
        <v>2502559.0346355238</v>
      </c>
      <c r="R195" s="7">
        <f t="shared" si="60"/>
        <v>1398283.7241178914</v>
      </c>
      <c r="S195" s="13">
        <f>IF('BANCO DE DADOS'!$AD$32="Sim",R195,Q195)</f>
        <v>1398283.7241178914</v>
      </c>
      <c r="T195" s="9">
        <f t="shared" si="61"/>
        <v>191</v>
      </c>
      <c r="U195" s="17">
        <f t="shared" ca="1" si="62"/>
        <v>51105</v>
      </c>
      <c r="V195" s="22"/>
      <c r="W195" s="22"/>
      <c r="X195" s="22"/>
    </row>
    <row r="196" spans="2:24">
      <c r="B196" s="17">
        <f t="shared" ca="1" si="50"/>
        <v>51105</v>
      </c>
      <c r="C196" s="9">
        <f t="shared" si="63"/>
        <v>192</v>
      </c>
      <c r="D196" s="9">
        <v>16</v>
      </c>
      <c r="E196" s="13">
        <f t="shared" si="51"/>
        <v>20060.499532441521</v>
      </c>
      <c r="F196" s="14">
        <f t="shared" si="52"/>
        <v>1563041.9179148274</v>
      </c>
      <c r="G196" s="15">
        <f t="shared" si="53"/>
        <v>1.1037051228115744</v>
      </c>
      <c r="H196" s="13">
        <f t="shared" si="54"/>
        <v>16101.540180906077</v>
      </c>
      <c r="I196" s="13">
        <f t="shared" si="55"/>
        <v>975679.15643404552</v>
      </c>
      <c r="J196" s="15">
        <f t="shared" si="47"/>
        <v>-0.1037051228115744</v>
      </c>
      <c r="K196" s="13">
        <f t="shared" si="56"/>
        <v>-146864.8198751444</v>
      </c>
      <c r="L196" s="13">
        <f t="shared" si="64"/>
        <v>-8211452.2762954356</v>
      </c>
      <c r="M196" s="15">
        <f t="shared" si="57"/>
        <v>-0.10370512281157443</v>
      </c>
      <c r="N196" s="13">
        <f t="shared" si="48"/>
        <v>20244.118356675335</v>
      </c>
      <c r="O196" s="13">
        <f t="shared" si="58"/>
        <v>1122543.9763091886</v>
      </c>
      <c r="P196" s="15">
        <f t="shared" si="49"/>
        <v>0.44216908570670665</v>
      </c>
      <c r="Q196" s="7">
        <f t="shared" si="59"/>
        <v>2538721.0743488716</v>
      </c>
      <c r="R196" s="7">
        <f t="shared" si="60"/>
        <v>1416177.098039683</v>
      </c>
      <c r="S196" s="13">
        <f>IF('BANCO DE DADOS'!$AD$32="Sim",R196,Q196)</f>
        <v>1416177.098039683</v>
      </c>
      <c r="T196" s="9">
        <f t="shared" si="61"/>
        <v>192</v>
      </c>
      <c r="U196" s="17">
        <f t="shared" ca="1" si="62"/>
        <v>51136</v>
      </c>
      <c r="V196" s="22"/>
      <c r="W196" s="22"/>
      <c r="X196" s="22"/>
    </row>
    <row r="197" spans="2:24">
      <c r="B197" s="17">
        <f t="shared" ca="1" si="50"/>
        <v>51136</v>
      </c>
      <c r="C197" s="9">
        <f t="shared" si="63"/>
        <v>193</v>
      </c>
      <c r="D197" s="9"/>
      <c r="E197" s="13">
        <f t="shared" si="51"/>
        <v>20302.845449234403</v>
      </c>
      <c r="F197" s="14">
        <f t="shared" si="52"/>
        <v>1583344.7633640617</v>
      </c>
      <c r="G197" s="15">
        <f t="shared" si="53"/>
        <v>1.1039260985959019</v>
      </c>
      <c r="H197" s="13">
        <f t="shared" si="54"/>
        <v>16334.207833260896</v>
      </c>
      <c r="I197" s="13">
        <f t="shared" si="55"/>
        <v>992013.3642673064</v>
      </c>
      <c r="J197" s="15">
        <f t="shared" ref="J197:J260" si="65">1-G197</f>
        <v>-0.10392609859590185</v>
      </c>
      <c r="K197" s="13">
        <f t="shared" si="56"/>
        <v>-149059.65553126484</v>
      </c>
      <c r="L197" s="13">
        <f t="shared" si="64"/>
        <v>-8360511.9318267005</v>
      </c>
      <c r="M197" s="15">
        <f t="shared" si="57"/>
        <v>-0.10392609859590177</v>
      </c>
      <c r="N197" s="13">
        <f t="shared" ref="N197:N260" si="66">Q197*Inflação</f>
        <v>20536.267364451181</v>
      </c>
      <c r="O197" s="13">
        <f t="shared" si="58"/>
        <v>1141073.0197985698</v>
      </c>
      <c r="P197" s="15">
        <f t="shared" ref="P197:P260" si="67">O197/Q197</f>
        <v>0.44307353123274101</v>
      </c>
      <c r="Q197" s="7">
        <f t="shared" si="59"/>
        <v>2575358.1276313667</v>
      </c>
      <c r="R197" s="7">
        <f t="shared" si="60"/>
        <v>1434285.1078327969</v>
      </c>
      <c r="S197" s="13">
        <f>IF('BANCO DE DADOS'!$AD$32="Sim",R197,Q197)</f>
        <v>1434285.1078327969</v>
      </c>
      <c r="T197" s="9">
        <f t="shared" si="61"/>
        <v>193</v>
      </c>
      <c r="U197" s="17">
        <f t="shared" ca="1" si="62"/>
        <v>51167</v>
      </c>
      <c r="V197" s="22"/>
      <c r="W197" s="22"/>
      <c r="X197" s="22"/>
    </row>
    <row r="198" spans="2:24">
      <c r="B198" s="17">
        <f t="shared" ref="B198:B261" ca="1" si="68">DATE(YEAR(B197),MONTH(B197)+1,1)</f>
        <v>51167</v>
      </c>
      <c r="C198" s="9">
        <f t="shared" si="63"/>
        <v>194</v>
      </c>
      <c r="D198" s="9"/>
      <c r="E198" s="13">
        <f t="shared" ref="E198:E261" si="69">IF($AE$33,IF($AE$34,$E197*(1+Inflação)*(1+Crescimento_Salário),$E197*(1+Inflação)),IF($AE$34,$E197*(1+Crescimento_Salário),$E197))</f>
        <v>20548.119086909373</v>
      </c>
      <c r="F198" s="14">
        <f t="shared" ref="F198:F261" si="70">F197+E198</f>
        <v>1603892.8824509711</v>
      </c>
      <c r="G198" s="15">
        <f t="shared" ref="G198:G261" si="71">IF(F198&lt;=0,0,F198/S198)</f>
        <v>1.1041452952467998</v>
      </c>
      <c r="H198" s="13">
        <f t="shared" ref="H198:H261" si="72">Q197*Taxa</f>
        <v>16569.931737222272</v>
      </c>
      <c r="I198" s="13">
        <f t="shared" ref="I198:I261" si="73">I197+H198</f>
        <v>1008583.2960045286</v>
      </c>
      <c r="J198" s="15">
        <f t="shared" si="65"/>
        <v>-0.10414529524679983</v>
      </c>
      <c r="K198" s="13">
        <f t="shared" ref="K198:K261" si="74">R198-F198</f>
        <v>-151282.53365401574</v>
      </c>
      <c r="L198" s="13">
        <f t="shared" si="64"/>
        <v>-8511794.4654807169</v>
      </c>
      <c r="M198" s="15">
        <f t="shared" ref="M198:M261" si="75">K198/R198</f>
        <v>-0.1041452952467998</v>
      </c>
      <c r="N198" s="13">
        <f t="shared" si="66"/>
        <v>20832.251914169996</v>
      </c>
      <c r="O198" s="13">
        <f t="shared" ref="O198:O261" si="76">Q198-R198</f>
        <v>1159865.8296585432</v>
      </c>
      <c r="P198" s="15">
        <f t="shared" si="67"/>
        <v>0.44397182995339629</v>
      </c>
      <c r="Q198" s="7">
        <f t="shared" ref="Q198:Q261" si="77">Q197+E198+H198</f>
        <v>2612476.1784554985</v>
      </c>
      <c r="R198" s="7">
        <f t="shared" ref="R198:R261" si="78">(R197+E198)*(1+((1+Taxa)/(1+Inflação)-1))</f>
        <v>1452610.3487969553</v>
      </c>
      <c r="S198" s="13">
        <f>IF('BANCO DE DADOS'!$AD$32="Sim",R198,Q198)</f>
        <v>1452610.3487969553</v>
      </c>
      <c r="T198" s="9">
        <f t="shared" ref="T198:T261" si="79">C198</f>
        <v>194</v>
      </c>
      <c r="U198" s="17">
        <f t="shared" ref="U198:U261" ca="1" si="80">DATE(YEAR(U197),MONTH(U197)+1,1)</f>
        <v>51196</v>
      </c>
      <c r="V198" s="22"/>
      <c r="W198" s="22"/>
      <c r="X198" s="22"/>
    </row>
    <row r="199" spans="2:24">
      <c r="B199" s="17">
        <f t="shared" ca="1" si="68"/>
        <v>51196</v>
      </c>
      <c r="C199" s="9">
        <f t="shared" ref="C199:C262" si="81">C198+1</f>
        <v>195</v>
      </c>
      <c r="D199" s="9"/>
      <c r="E199" s="13">
        <f t="shared" si="69"/>
        <v>20796.35581453588</v>
      </c>
      <c r="F199" s="14">
        <f t="shared" si="70"/>
        <v>1624689.2382655069</v>
      </c>
      <c r="G199" s="15">
        <f t="shared" si="71"/>
        <v>1.104362724507753</v>
      </c>
      <c r="H199" s="13">
        <f t="shared" si="72"/>
        <v>16808.750393849372</v>
      </c>
      <c r="I199" s="13">
        <f t="shared" si="73"/>
        <v>1025392.046398378</v>
      </c>
      <c r="J199" s="15">
        <f t="shared" si="65"/>
        <v>-0.10436272450775297</v>
      </c>
      <c r="K199" s="13">
        <f t="shared" si="74"/>
        <v>-153533.79068402597</v>
      </c>
      <c r="L199" s="13">
        <f t="shared" ref="L199:L262" si="82">L198+K199</f>
        <v>-8665328.2561647426</v>
      </c>
      <c r="M199" s="15">
        <f t="shared" si="75"/>
        <v>-0.10436272450775287</v>
      </c>
      <c r="N199" s="13">
        <f t="shared" si="66"/>
        <v>21132.120311919502</v>
      </c>
      <c r="O199" s="13">
        <f t="shared" si="76"/>
        <v>1178925.837082403</v>
      </c>
      <c r="P199" s="15">
        <f t="shared" si="67"/>
        <v>0.44486402885258253</v>
      </c>
      <c r="Q199" s="7">
        <f t="shared" si="77"/>
        <v>2650081.284663884</v>
      </c>
      <c r="R199" s="7">
        <f t="shared" si="78"/>
        <v>1471155.447581481</v>
      </c>
      <c r="S199" s="13">
        <f>IF('BANCO DE DADOS'!$AD$32="Sim",R199,Q199)</f>
        <v>1471155.447581481</v>
      </c>
      <c r="T199" s="9">
        <f t="shared" si="79"/>
        <v>195</v>
      </c>
      <c r="U199" s="17">
        <f t="shared" ca="1" si="80"/>
        <v>51227</v>
      </c>
      <c r="V199" s="22"/>
      <c r="W199" s="22"/>
      <c r="X199" s="22"/>
    </row>
    <row r="200" spans="2:24">
      <c r="B200" s="17">
        <f t="shared" ca="1" si="68"/>
        <v>51227</v>
      </c>
      <c r="C200" s="9">
        <f t="shared" si="81"/>
        <v>196</v>
      </c>
      <c r="D200" s="9"/>
      <c r="E200" s="13">
        <f t="shared" si="69"/>
        <v>21047.591428468339</v>
      </c>
      <c r="F200" s="14">
        <f t="shared" si="70"/>
        <v>1645736.8296939752</v>
      </c>
      <c r="G200" s="15">
        <f t="shared" si="71"/>
        <v>1.1045783980696313</v>
      </c>
      <c r="H200" s="13">
        <f t="shared" si="72"/>
        <v>17050.702779484</v>
      </c>
      <c r="I200" s="13">
        <f t="shared" si="73"/>
        <v>1042442.749177862</v>
      </c>
      <c r="J200" s="15">
        <f t="shared" si="65"/>
        <v>-0.10457839806963132</v>
      </c>
      <c r="K200" s="13">
        <f t="shared" si="74"/>
        <v>-155813.76712994534</v>
      </c>
      <c r="L200" s="13">
        <f t="shared" si="82"/>
        <v>-8821142.0232946873</v>
      </c>
      <c r="M200" s="15">
        <f t="shared" si="75"/>
        <v>-0.10457839806963133</v>
      </c>
      <c r="N200" s="13">
        <f t="shared" si="66"/>
        <v>21435.921460035406</v>
      </c>
      <c r="O200" s="13">
        <f t="shared" si="76"/>
        <v>1198256.5163078066</v>
      </c>
      <c r="P200" s="15">
        <f t="shared" si="67"/>
        <v>0.44575017447706589</v>
      </c>
      <c r="Q200" s="7">
        <f t="shared" si="77"/>
        <v>2688179.5788718364</v>
      </c>
      <c r="R200" s="7">
        <f t="shared" si="78"/>
        <v>1489923.0625640298</v>
      </c>
      <c r="S200" s="13">
        <f>IF('BANCO DE DADOS'!$AD$32="Sim",R200,Q200)</f>
        <v>1489923.0625640298</v>
      </c>
      <c r="T200" s="9">
        <f t="shared" si="79"/>
        <v>196</v>
      </c>
      <c r="U200" s="17">
        <f t="shared" ca="1" si="80"/>
        <v>51257</v>
      </c>
      <c r="V200" s="22"/>
      <c r="W200" s="22"/>
      <c r="X200" s="22"/>
    </row>
    <row r="201" spans="2:24">
      <c r="B201" s="17">
        <f t="shared" ca="1" si="68"/>
        <v>51257</v>
      </c>
      <c r="C201" s="9">
        <f t="shared" si="81"/>
        <v>197</v>
      </c>
      <c r="D201" s="9"/>
      <c r="E201" s="13">
        <f t="shared" si="69"/>
        <v>21301.862157508021</v>
      </c>
      <c r="F201" s="14">
        <f t="shared" si="70"/>
        <v>1667038.6918514832</v>
      </c>
      <c r="G201" s="15">
        <f t="shared" si="71"/>
        <v>1.1047923275709071</v>
      </c>
      <c r="H201" s="13">
        <f t="shared" si="72"/>
        <v>17295.828351557735</v>
      </c>
      <c r="I201" s="13">
        <f t="shared" si="73"/>
        <v>1059738.5775294197</v>
      </c>
      <c r="J201" s="15">
        <f t="shared" si="65"/>
        <v>-0.10479232757090706</v>
      </c>
      <c r="K201" s="13">
        <f t="shared" si="74"/>
        <v>-158122.80761758378</v>
      </c>
      <c r="L201" s="13">
        <f t="shared" si="82"/>
        <v>-8979264.8309122715</v>
      </c>
      <c r="M201" s="15">
        <f t="shared" si="75"/>
        <v>-0.10479232757090713</v>
      </c>
      <c r="N201" s="13">
        <f t="shared" si="66"/>
        <v>21743.704864386062</v>
      </c>
      <c r="O201" s="13">
        <f t="shared" si="76"/>
        <v>1217861.3851470025</v>
      </c>
      <c r="P201" s="15">
        <f t="shared" si="67"/>
        <v>0.44663031294210198</v>
      </c>
      <c r="Q201" s="7">
        <f t="shared" si="77"/>
        <v>2726777.2693809019</v>
      </c>
      <c r="R201" s="7">
        <f t="shared" si="78"/>
        <v>1508915.8842338994</v>
      </c>
      <c r="S201" s="13">
        <f>IF('BANCO DE DADOS'!$AD$32="Sim",R201,Q201)</f>
        <v>1508915.8842338994</v>
      </c>
      <c r="T201" s="9">
        <f t="shared" si="79"/>
        <v>197</v>
      </c>
      <c r="U201" s="17">
        <f t="shared" ca="1" si="80"/>
        <v>51288</v>
      </c>
      <c r="V201" s="22"/>
      <c r="W201" s="22"/>
      <c r="X201" s="22"/>
    </row>
    <row r="202" spans="2:24">
      <c r="B202" s="17">
        <f t="shared" ca="1" si="68"/>
        <v>51288</v>
      </c>
      <c r="C202" s="9">
        <f t="shared" si="81"/>
        <v>198</v>
      </c>
      <c r="D202" s="9"/>
      <c r="E202" s="13">
        <f t="shared" si="69"/>
        <v>21559.204668127375</v>
      </c>
      <c r="F202" s="14">
        <f t="shared" si="70"/>
        <v>1688597.8965196107</v>
      </c>
      <c r="G202" s="15">
        <f t="shared" si="71"/>
        <v>1.1050045245978584</v>
      </c>
      <c r="H202" s="13">
        <f t="shared" si="72"/>
        <v>17544.167054469657</v>
      </c>
      <c r="I202" s="13">
        <f t="shared" si="73"/>
        <v>1077282.7445838894</v>
      </c>
      <c r="J202" s="15">
        <f t="shared" si="65"/>
        <v>-0.10500452459785836</v>
      </c>
      <c r="K202" s="13">
        <f t="shared" si="74"/>
        <v>-160461.26093964512</v>
      </c>
      <c r="L202" s="13">
        <f t="shared" si="82"/>
        <v>-9139726.0918519162</v>
      </c>
      <c r="M202" s="15">
        <f t="shared" si="75"/>
        <v>-0.10500452459785843</v>
      </c>
      <c r="N202" s="13">
        <f t="shared" si="66"/>
        <v>22055.520641745676</v>
      </c>
      <c r="O202" s="13">
        <f t="shared" si="76"/>
        <v>1237744.0055235336</v>
      </c>
      <c r="P202" s="15">
        <f t="shared" si="67"/>
        <v>0.44750448993696013</v>
      </c>
      <c r="Q202" s="7">
        <f t="shared" si="77"/>
        <v>2765880.6411034991</v>
      </c>
      <c r="R202" s="7">
        <f t="shared" si="78"/>
        <v>1528136.6355799655</v>
      </c>
      <c r="S202" s="13">
        <f>IF('BANCO DE DADOS'!$AD$32="Sim",R202,Q202)</f>
        <v>1528136.6355799655</v>
      </c>
      <c r="T202" s="9">
        <f t="shared" si="79"/>
        <v>198</v>
      </c>
      <c r="U202" s="17">
        <f t="shared" ca="1" si="80"/>
        <v>51318</v>
      </c>
      <c r="V202" s="22"/>
      <c r="W202" s="22"/>
      <c r="X202" s="22"/>
    </row>
    <row r="203" spans="2:24">
      <c r="B203" s="17">
        <f t="shared" ca="1" si="68"/>
        <v>51318</v>
      </c>
      <c r="C203" s="9">
        <f t="shared" si="81"/>
        <v>199</v>
      </c>
      <c r="D203" s="9"/>
      <c r="E203" s="13">
        <f t="shared" si="69"/>
        <v>21819.656069757391</v>
      </c>
      <c r="F203" s="14">
        <f t="shared" si="70"/>
        <v>1710417.5525893681</v>
      </c>
      <c r="G203" s="15">
        <f t="shared" si="71"/>
        <v>1.1052150006847614</v>
      </c>
      <c r="H203" s="13">
        <f t="shared" si="72"/>
        <v>17795.759325535506</v>
      </c>
      <c r="I203" s="13">
        <f t="shared" si="73"/>
        <v>1095078.5039094249</v>
      </c>
      <c r="J203" s="15">
        <f t="shared" si="65"/>
        <v>-0.10521500068476142</v>
      </c>
      <c r="K203" s="13">
        <f t="shared" si="74"/>
        <v>-162829.48010605993</v>
      </c>
      <c r="L203" s="13">
        <f t="shared" si="82"/>
        <v>-9302555.5719579756</v>
      </c>
      <c r="M203" s="15">
        <f t="shared" si="75"/>
        <v>-0.10521500068476146</v>
      </c>
      <c r="N203" s="13">
        <f t="shared" si="66"/>
        <v>22371.419527257098</v>
      </c>
      <c r="O203" s="13">
        <f t="shared" si="76"/>
        <v>1257907.9840154839</v>
      </c>
      <c r="P203" s="15">
        <f t="shared" si="67"/>
        <v>0.44837275073033966</v>
      </c>
      <c r="Q203" s="7">
        <f t="shared" si="77"/>
        <v>2805496.056498792</v>
      </c>
      <c r="R203" s="7">
        <f t="shared" si="78"/>
        <v>1547588.0724833081</v>
      </c>
      <c r="S203" s="13">
        <f>IF('BANCO DE DADOS'!$AD$32="Sim",R203,Q203)</f>
        <v>1547588.0724833081</v>
      </c>
      <c r="T203" s="9">
        <f t="shared" si="79"/>
        <v>199</v>
      </c>
      <c r="U203" s="17">
        <f t="shared" ca="1" si="80"/>
        <v>51349</v>
      </c>
      <c r="V203" s="22"/>
      <c r="W203" s="22"/>
      <c r="X203" s="22"/>
    </row>
    <row r="204" spans="2:24">
      <c r="B204" s="17">
        <f t="shared" ca="1" si="68"/>
        <v>51349</v>
      </c>
      <c r="C204" s="9">
        <f t="shared" si="81"/>
        <v>200</v>
      </c>
      <c r="D204" s="9"/>
      <c r="E204" s="13">
        <f t="shared" si="69"/>
        <v>22083.253920138894</v>
      </c>
      <c r="F204" s="14">
        <f t="shared" si="70"/>
        <v>1732500.8065095069</v>
      </c>
      <c r="G204" s="15">
        <f t="shared" si="71"/>
        <v>1.1054237673140728</v>
      </c>
      <c r="H204" s="13">
        <f t="shared" si="72"/>
        <v>18050.646101009112</v>
      </c>
      <c r="I204" s="13">
        <f t="shared" si="73"/>
        <v>1113129.150010434</v>
      </c>
      <c r="J204" s="15">
        <f t="shared" si="65"/>
        <v>-0.10542376731407277</v>
      </c>
      <c r="K204" s="13">
        <f t="shared" si="74"/>
        <v>-165227.82239492773</v>
      </c>
      <c r="L204" s="13">
        <f t="shared" si="82"/>
        <v>-9467783.3943529036</v>
      </c>
      <c r="M204" s="15">
        <f t="shared" si="75"/>
        <v>-0.10542376731407269</v>
      </c>
      <c r="N204" s="13">
        <f t="shared" si="66"/>
        <v>22691.452881985315</v>
      </c>
      <c r="O204" s="13">
        <f t="shared" si="76"/>
        <v>1278356.9724053608</v>
      </c>
      <c r="P204" s="15">
        <f t="shared" si="67"/>
        <v>0.449235140175684</v>
      </c>
      <c r="Q204" s="7">
        <f t="shared" si="77"/>
        <v>2845629.9565199399</v>
      </c>
      <c r="R204" s="7">
        <f t="shared" si="78"/>
        <v>1567272.9841145792</v>
      </c>
      <c r="S204" s="13">
        <f>IF('BANCO DE DADOS'!$AD$32="Sim",R204,Q204)</f>
        <v>1567272.9841145792</v>
      </c>
      <c r="T204" s="9">
        <f t="shared" si="79"/>
        <v>200</v>
      </c>
      <c r="U204" s="17">
        <f t="shared" ca="1" si="80"/>
        <v>51380</v>
      </c>
      <c r="V204" s="22"/>
      <c r="W204" s="22"/>
      <c r="X204" s="22"/>
    </row>
    <row r="205" spans="2:24">
      <c r="B205" s="17">
        <f t="shared" ca="1" si="68"/>
        <v>51380</v>
      </c>
      <c r="C205" s="9">
        <f t="shared" si="81"/>
        <v>201</v>
      </c>
      <c r="D205" s="9"/>
      <c r="E205" s="13">
        <f t="shared" si="69"/>
        <v>22350.036230738449</v>
      </c>
      <c r="F205" s="14">
        <f t="shared" si="70"/>
        <v>1754850.8427402454</v>
      </c>
      <c r="G205" s="15">
        <f t="shared" si="71"/>
        <v>1.1056308359166007</v>
      </c>
      <c r="H205" s="13">
        <f t="shared" si="72"/>
        <v>18308.868822177046</v>
      </c>
      <c r="I205" s="13">
        <f t="shared" si="73"/>
        <v>1131438.0188326109</v>
      </c>
      <c r="J205" s="15">
        <f t="shared" si="65"/>
        <v>-0.10563083591660072</v>
      </c>
      <c r="K205" s="13">
        <f t="shared" si="74"/>
        <v>-167656.64940407453</v>
      </c>
      <c r="L205" s="13">
        <f t="shared" si="82"/>
        <v>-9635440.0437569786</v>
      </c>
      <c r="M205" s="15">
        <f t="shared" si="75"/>
        <v>-0.10563083591660073</v>
      </c>
      <c r="N205" s="13">
        <f t="shared" si="66"/>
        <v>23015.672700562725</v>
      </c>
      <c r="O205" s="13">
        <f t="shared" si="76"/>
        <v>1299094.6682366843</v>
      </c>
      <c r="P205" s="15">
        <f t="shared" si="67"/>
        <v>0.45009170271639243</v>
      </c>
      <c r="Q205" s="7">
        <f t="shared" si="77"/>
        <v>2886288.8615728552</v>
      </c>
      <c r="R205" s="7">
        <f t="shared" si="78"/>
        <v>1587194.1933361709</v>
      </c>
      <c r="S205" s="13">
        <f>IF('BANCO DE DADOS'!$AD$32="Sim",R205,Q205)</f>
        <v>1587194.1933361709</v>
      </c>
      <c r="T205" s="9">
        <f t="shared" si="79"/>
        <v>201</v>
      </c>
      <c r="U205" s="17">
        <f t="shared" ca="1" si="80"/>
        <v>51410</v>
      </c>
      <c r="V205" s="22"/>
      <c r="W205" s="22"/>
      <c r="X205" s="22"/>
    </row>
    <row r="206" spans="2:24">
      <c r="B206" s="17">
        <f t="shared" ca="1" si="68"/>
        <v>51410</v>
      </c>
      <c r="C206" s="9">
        <f t="shared" si="81"/>
        <v>202</v>
      </c>
      <c r="D206" s="9"/>
      <c r="E206" s="13">
        <f t="shared" si="69"/>
        <v>22620.041472229721</v>
      </c>
      <c r="F206" s="14">
        <f t="shared" si="70"/>
        <v>1777470.884212475</v>
      </c>
      <c r="G206" s="15">
        <f t="shared" si="71"/>
        <v>1.1058362178716683</v>
      </c>
      <c r="H206" s="13">
        <f t="shared" si="72"/>
        <v>18570.469441527272</v>
      </c>
      <c r="I206" s="13">
        <f t="shared" si="73"/>
        <v>1150008.4882741382</v>
      </c>
      <c r="J206" s="15">
        <f t="shared" si="65"/>
        <v>-0.1058362178716683</v>
      </c>
      <c r="K206" s="13">
        <f t="shared" si="74"/>
        <v>-170116.32710323273</v>
      </c>
      <c r="L206" s="13">
        <f t="shared" si="82"/>
        <v>-9805556.3708602116</v>
      </c>
      <c r="M206" s="15">
        <f t="shared" si="75"/>
        <v>-0.10583621787166833</v>
      </c>
      <c r="N206" s="13">
        <f t="shared" si="66"/>
        <v>23344.131618927317</v>
      </c>
      <c r="O206" s="13">
        <f t="shared" si="76"/>
        <v>1320124.81537737</v>
      </c>
      <c r="P206" s="15">
        <f t="shared" si="67"/>
        <v>0.45094248239093515</v>
      </c>
      <c r="Q206" s="7">
        <f t="shared" si="77"/>
        <v>2927479.3724866123</v>
      </c>
      <c r="R206" s="7">
        <f t="shared" si="78"/>
        <v>1607354.5571092423</v>
      </c>
      <c r="S206" s="13">
        <f>IF('BANCO DE DADOS'!$AD$32="Sim",R206,Q206)</f>
        <v>1607354.5571092423</v>
      </c>
      <c r="T206" s="9">
        <f t="shared" si="79"/>
        <v>202</v>
      </c>
      <c r="U206" s="17">
        <f t="shared" ca="1" si="80"/>
        <v>51441</v>
      </c>
      <c r="V206" s="22"/>
      <c r="W206" s="22"/>
      <c r="X206" s="22"/>
    </row>
    <row r="207" spans="2:24">
      <c r="B207" s="17">
        <f t="shared" ca="1" si="68"/>
        <v>51441</v>
      </c>
      <c r="C207" s="9">
        <f t="shared" si="81"/>
        <v>203</v>
      </c>
      <c r="D207" s="9"/>
      <c r="E207" s="13">
        <f t="shared" si="69"/>
        <v>22893.308580041037</v>
      </c>
      <c r="F207" s="14">
        <f t="shared" si="70"/>
        <v>1800364.192792516</v>
      </c>
      <c r="G207" s="15">
        <f t="shared" si="71"/>
        <v>1.106039924507265</v>
      </c>
      <c r="H207" s="13">
        <f t="shared" si="72"/>
        <v>18835.490428992813</v>
      </c>
      <c r="I207" s="13">
        <f t="shared" si="73"/>
        <v>1168843.978703131</v>
      </c>
      <c r="J207" s="15">
        <f t="shared" si="65"/>
        <v>-0.10603992450726496</v>
      </c>
      <c r="K207" s="13">
        <f t="shared" si="74"/>
        <v>-172607.22588685132</v>
      </c>
      <c r="L207" s="13">
        <f t="shared" si="82"/>
        <v>-9978163.5967470631</v>
      </c>
      <c r="M207" s="15">
        <f t="shared" si="75"/>
        <v>-0.10603992450726499</v>
      </c>
      <c r="N207" s="13">
        <f t="shared" si="66"/>
        <v>23676.882922154855</v>
      </c>
      <c r="O207" s="13">
        <f t="shared" si="76"/>
        <v>1341451.2045899816</v>
      </c>
      <c r="P207" s="15">
        <f t="shared" si="67"/>
        <v>0.45178752283787071</v>
      </c>
      <c r="Q207" s="7">
        <f t="shared" si="77"/>
        <v>2969208.1714956462</v>
      </c>
      <c r="R207" s="7">
        <f t="shared" si="78"/>
        <v>1627756.9669056647</v>
      </c>
      <c r="S207" s="13">
        <f>IF('BANCO DE DADOS'!$AD$32="Sim",R207,Q207)</f>
        <v>1627756.9669056647</v>
      </c>
      <c r="T207" s="9">
        <f t="shared" si="79"/>
        <v>203</v>
      </c>
      <c r="U207" s="17">
        <f t="shared" ca="1" si="80"/>
        <v>51471</v>
      </c>
      <c r="V207" s="22"/>
      <c r="W207" s="22"/>
      <c r="X207" s="22"/>
    </row>
    <row r="208" spans="2:24">
      <c r="B208" s="17">
        <f t="shared" ca="1" si="68"/>
        <v>51471</v>
      </c>
      <c r="C208" s="9">
        <f t="shared" si="81"/>
        <v>204</v>
      </c>
      <c r="D208" s="9">
        <v>17</v>
      </c>
      <c r="E208" s="13">
        <f t="shared" si="69"/>
        <v>23169.876959969966</v>
      </c>
      <c r="F208" s="14">
        <f t="shared" si="70"/>
        <v>1823534.069752486</v>
      </c>
      <c r="G208" s="15">
        <f t="shared" si="71"/>
        <v>1.1062419671001917</v>
      </c>
      <c r="H208" s="13">
        <f t="shared" si="72"/>
        <v>19103.974778271218</v>
      </c>
      <c r="I208" s="13">
        <f t="shared" si="73"/>
        <v>1187947.9534814022</v>
      </c>
      <c r="J208" s="15">
        <f t="shared" si="65"/>
        <v>-0.10624196710019174</v>
      </c>
      <c r="K208" s="13">
        <f t="shared" si="74"/>
        <v>-175129.72062754491</v>
      </c>
      <c r="L208" s="13">
        <f t="shared" si="82"/>
        <v>-10153293.317374608</v>
      </c>
      <c r="M208" s="15">
        <f t="shared" si="75"/>
        <v>-0.10624196710019171</v>
      </c>
      <c r="N208" s="13">
        <f t="shared" si="66"/>
        <v>24013.980552386245</v>
      </c>
      <c r="O208" s="13">
        <f t="shared" si="76"/>
        <v>1363077.6741089462</v>
      </c>
      <c r="P208" s="15">
        <f t="shared" si="67"/>
        <v>0.4526268673007724</v>
      </c>
      <c r="Q208" s="7">
        <f t="shared" si="77"/>
        <v>3011482.0232338873</v>
      </c>
      <c r="R208" s="7">
        <f t="shared" si="78"/>
        <v>1648404.349124941</v>
      </c>
      <c r="S208" s="13">
        <f>IF('BANCO DE DADOS'!$AD$32="Sim",R208,Q208)</f>
        <v>1648404.349124941</v>
      </c>
      <c r="T208" s="9">
        <f t="shared" si="79"/>
        <v>204</v>
      </c>
      <c r="U208" s="17">
        <f t="shared" ca="1" si="80"/>
        <v>51502</v>
      </c>
      <c r="V208" s="22"/>
      <c r="W208" s="22"/>
      <c r="X208" s="22"/>
    </row>
    <row r="209" spans="2:24">
      <c r="B209" s="17">
        <f t="shared" ca="1" si="68"/>
        <v>51502</v>
      </c>
      <c r="C209" s="9">
        <f t="shared" si="81"/>
        <v>205</v>
      </c>
      <c r="D209" s="9"/>
      <c r="E209" s="13">
        <f t="shared" si="69"/>
        <v>23449.786493865744</v>
      </c>
      <c r="F209" s="14">
        <f t="shared" si="70"/>
        <v>1846983.8562463517</v>
      </c>
      <c r="G209" s="15">
        <f t="shared" si="71"/>
        <v>1.106442356876197</v>
      </c>
      <c r="H209" s="13">
        <f t="shared" si="72"/>
        <v>19375.966013220881</v>
      </c>
      <c r="I209" s="13">
        <f t="shared" si="73"/>
        <v>1207323.9194946231</v>
      </c>
      <c r="J209" s="15">
        <f t="shared" si="65"/>
        <v>-0.10644235687619696</v>
      </c>
      <c r="K209" s="13">
        <f t="shared" si="74"/>
        <v>-177684.19073018781</v>
      </c>
      <c r="L209" s="13">
        <f t="shared" si="82"/>
        <v>-10330977.508104796</v>
      </c>
      <c r="M209" s="15">
        <f t="shared" si="75"/>
        <v>-0.10644235687619701</v>
      </c>
      <c r="N209" s="13">
        <f t="shared" si="66"/>
        <v>24355.479116851235</v>
      </c>
      <c r="O209" s="13">
        <f t="shared" si="76"/>
        <v>1385008.1102248102</v>
      </c>
      <c r="P209" s="15">
        <f t="shared" si="67"/>
        <v>0.453460558633063</v>
      </c>
      <c r="Q209" s="7">
        <f t="shared" si="77"/>
        <v>3054307.7757409741</v>
      </c>
      <c r="R209" s="7">
        <f t="shared" si="78"/>
        <v>1669299.6655161639</v>
      </c>
      <c r="S209" s="13">
        <f>IF('BANCO DE DADOS'!$AD$32="Sim",R209,Q209)</f>
        <v>1669299.6655161639</v>
      </c>
      <c r="T209" s="9">
        <f t="shared" si="79"/>
        <v>205</v>
      </c>
      <c r="U209" s="17">
        <f t="shared" ca="1" si="80"/>
        <v>51533</v>
      </c>
      <c r="V209" s="22"/>
      <c r="W209" s="22"/>
      <c r="X209" s="22"/>
    </row>
    <row r="210" spans="2:24">
      <c r="B210" s="17">
        <f t="shared" ca="1" si="68"/>
        <v>51533</v>
      </c>
      <c r="C210" s="9">
        <f t="shared" si="81"/>
        <v>206</v>
      </c>
      <c r="D210" s="9"/>
      <c r="E210" s="13">
        <f t="shared" si="69"/>
        <v>23733.077545380329</v>
      </c>
      <c r="F210" s="14">
        <f t="shared" si="70"/>
        <v>1870716.9337917319</v>
      </c>
      <c r="G210" s="15">
        <f t="shared" si="71"/>
        <v>1.1066411050101053</v>
      </c>
      <c r="H210" s="13">
        <f t="shared" si="72"/>
        <v>19651.508194335031</v>
      </c>
      <c r="I210" s="13">
        <f t="shared" si="73"/>
        <v>1226975.4276889581</v>
      </c>
      <c r="J210" s="15">
        <f t="shared" si="65"/>
        <v>-0.10664110501010526</v>
      </c>
      <c r="K210" s="13">
        <f t="shared" si="74"/>
        <v>-180271.02018666151</v>
      </c>
      <c r="L210" s="13">
        <f t="shared" si="82"/>
        <v>-10511248.528291456</v>
      </c>
      <c r="M210" s="15">
        <f t="shared" si="75"/>
        <v>-0.10664110501010518</v>
      </c>
      <c r="N210" s="13">
        <f t="shared" si="66"/>
        <v>24701.433895989536</v>
      </c>
      <c r="O210" s="13">
        <f t="shared" si="76"/>
        <v>1407246.4478756187</v>
      </c>
      <c r="P210" s="15">
        <f t="shared" si="67"/>
        <v>0.45428863930276098</v>
      </c>
      <c r="Q210" s="7">
        <f t="shared" si="77"/>
        <v>3097692.3614806891</v>
      </c>
      <c r="R210" s="7">
        <f t="shared" si="78"/>
        <v>1690445.9136050704</v>
      </c>
      <c r="S210" s="13">
        <f>IF('BANCO DE DADOS'!$AD$32="Sim",R210,Q210)</f>
        <v>1690445.9136050704</v>
      </c>
      <c r="T210" s="9">
        <f t="shared" si="79"/>
        <v>206</v>
      </c>
      <c r="U210" s="17">
        <f t="shared" ca="1" si="80"/>
        <v>51561</v>
      </c>
      <c r="V210" s="22"/>
      <c r="W210" s="22"/>
      <c r="X210" s="22"/>
    </row>
    <row r="211" spans="2:24">
      <c r="B211" s="17">
        <f t="shared" ca="1" si="68"/>
        <v>51561</v>
      </c>
      <c r="C211" s="9">
        <f t="shared" si="81"/>
        <v>207</v>
      </c>
      <c r="D211" s="9"/>
      <c r="E211" s="13">
        <f t="shared" si="69"/>
        <v>24019.790965788947</v>
      </c>
      <c r="F211" s="14">
        <f t="shared" si="70"/>
        <v>1894736.7247575209</v>
      </c>
      <c r="G211" s="15">
        <f t="shared" si="71"/>
        <v>1.1068382226259377</v>
      </c>
      <c r="H211" s="13">
        <f t="shared" si="72"/>
        <v>19930.645925294382</v>
      </c>
      <c r="I211" s="13">
        <f t="shared" si="73"/>
        <v>1246906.0736142525</v>
      </c>
      <c r="J211" s="15">
        <f t="shared" si="65"/>
        <v>-0.10683822262593767</v>
      </c>
      <c r="K211" s="13">
        <f t="shared" si="74"/>
        <v>-182890.59763126425</v>
      </c>
      <c r="L211" s="13">
        <f t="shared" si="82"/>
        <v>-10694139.125922721</v>
      </c>
      <c r="M211" s="15">
        <f t="shared" si="75"/>
        <v>-0.10683822262593769</v>
      </c>
      <c r="N211" s="13">
        <f t="shared" si="66"/>
        <v>25051.900851670711</v>
      </c>
      <c r="O211" s="13">
        <f t="shared" si="76"/>
        <v>1429796.671245516</v>
      </c>
      <c r="P211" s="15">
        <f t="shared" si="67"/>
        <v>0.45511115139714181</v>
      </c>
      <c r="Q211" s="7">
        <f t="shared" si="77"/>
        <v>3141642.7983717727</v>
      </c>
      <c r="R211" s="7">
        <f t="shared" si="78"/>
        <v>1711846.1271262567</v>
      </c>
      <c r="S211" s="13">
        <f>IF('BANCO DE DADOS'!$AD$32="Sim",R211,Q211)</f>
        <v>1711846.1271262567</v>
      </c>
      <c r="T211" s="9">
        <f t="shared" si="79"/>
        <v>207</v>
      </c>
      <c r="U211" s="17">
        <f t="shared" ca="1" si="80"/>
        <v>51592</v>
      </c>
      <c r="V211" s="22"/>
      <c r="W211" s="22"/>
      <c r="X211" s="22"/>
    </row>
    <row r="212" spans="2:24">
      <c r="B212" s="17">
        <f t="shared" ca="1" si="68"/>
        <v>51592</v>
      </c>
      <c r="C212" s="9">
        <f t="shared" si="81"/>
        <v>208</v>
      </c>
      <c r="D212" s="9"/>
      <c r="E212" s="13">
        <f t="shared" si="69"/>
        <v>24309.968099880934</v>
      </c>
      <c r="F212" s="14">
        <f t="shared" si="70"/>
        <v>1919046.6928574019</v>
      </c>
      <c r="G212" s="15">
        <f t="shared" si="71"/>
        <v>1.1070337207970271</v>
      </c>
      <c r="H212" s="13">
        <f t="shared" si="72"/>
        <v>20213.424359599423</v>
      </c>
      <c r="I212" s="13">
        <f t="shared" si="73"/>
        <v>1267119.4979738519</v>
      </c>
      <c r="J212" s="15">
        <f t="shared" si="65"/>
        <v>-0.10703372079702711</v>
      </c>
      <c r="K212" s="13">
        <f t="shared" si="74"/>
        <v>-185543.31639678893</v>
      </c>
      <c r="L212" s="13">
        <f t="shared" si="82"/>
        <v>-10879682.442319511</v>
      </c>
      <c r="M212" s="15">
        <f t="shared" si="75"/>
        <v>-0.10703372079702705</v>
      </c>
      <c r="N212" s="13">
        <f t="shared" si="66"/>
        <v>25406.936635513805</v>
      </c>
      <c r="O212" s="13">
        <f t="shared" si="76"/>
        <v>1452662.8143706403</v>
      </c>
      <c r="P212" s="15">
        <f t="shared" si="67"/>
        <v>0.45592813662731402</v>
      </c>
      <c r="Q212" s="7">
        <f t="shared" si="77"/>
        <v>3186166.1908312533</v>
      </c>
      <c r="R212" s="7">
        <f t="shared" si="78"/>
        <v>1733503.376460613</v>
      </c>
      <c r="S212" s="13">
        <f>IF('BANCO DE DADOS'!$AD$32="Sim",R212,Q212)</f>
        <v>1733503.376460613</v>
      </c>
      <c r="T212" s="9">
        <f t="shared" si="79"/>
        <v>208</v>
      </c>
      <c r="U212" s="17">
        <f t="shared" ca="1" si="80"/>
        <v>51622</v>
      </c>
      <c r="V212" s="22"/>
      <c r="W212" s="22"/>
      <c r="X212" s="22"/>
    </row>
    <row r="213" spans="2:24">
      <c r="B213" s="17">
        <f t="shared" ca="1" si="68"/>
        <v>51622</v>
      </c>
      <c r="C213" s="9">
        <f t="shared" si="81"/>
        <v>209</v>
      </c>
      <c r="D213" s="9"/>
      <c r="E213" s="13">
        <f t="shared" si="69"/>
        <v>24603.650791921773</v>
      </c>
      <c r="F213" s="14">
        <f t="shared" si="70"/>
        <v>1943650.3436493238</v>
      </c>
      <c r="G213" s="15">
        <f t="shared" si="71"/>
        <v>1.1072276105461252</v>
      </c>
      <c r="H213" s="13">
        <f t="shared" si="72"/>
        <v>20499.88920728322</v>
      </c>
      <c r="I213" s="13">
        <f t="shared" si="73"/>
        <v>1287619.3871811351</v>
      </c>
      <c r="J213" s="15">
        <f t="shared" si="65"/>
        <v>-0.10722761054612517</v>
      </c>
      <c r="K213" s="13">
        <f t="shared" si="74"/>
        <v>-188229.57457128004</v>
      </c>
      <c r="L213" s="13">
        <f t="shared" si="82"/>
        <v>-11067912.01689079</v>
      </c>
      <c r="M213" s="15">
        <f t="shared" si="75"/>
        <v>-0.10722761054612519</v>
      </c>
      <c r="N213" s="13">
        <f t="shared" si="66"/>
        <v>25766.598597308141</v>
      </c>
      <c r="O213" s="13">
        <f t="shared" si="76"/>
        <v>1475848.9617524142</v>
      </c>
      <c r="P213" s="15">
        <f t="shared" si="67"/>
        <v>0.4567396363327153</v>
      </c>
      <c r="Q213" s="7">
        <f t="shared" si="77"/>
        <v>3231269.730830458</v>
      </c>
      <c r="R213" s="7">
        <f t="shared" si="78"/>
        <v>1755420.7690780438</v>
      </c>
      <c r="S213" s="13">
        <f>IF('BANCO DE DADOS'!$AD$32="Sim",R213,Q213)</f>
        <v>1755420.7690780438</v>
      </c>
      <c r="T213" s="9">
        <f t="shared" si="79"/>
        <v>209</v>
      </c>
      <c r="U213" s="17">
        <f t="shared" ca="1" si="80"/>
        <v>51653</v>
      </c>
      <c r="V213" s="22"/>
      <c r="W213" s="22"/>
      <c r="X213" s="22"/>
    </row>
    <row r="214" spans="2:24">
      <c r="B214" s="17">
        <f t="shared" ca="1" si="68"/>
        <v>51653</v>
      </c>
      <c r="C214" s="9">
        <f t="shared" si="81"/>
        <v>210</v>
      </c>
      <c r="D214" s="9"/>
      <c r="E214" s="13">
        <f t="shared" si="69"/>
        <v>24900.88139168713</v>
      </c>
      <c r="F214" s="14">
        <f t="shared" si="70"/>
        <v>1968551.2250410109</v>
      </c>
      <c r="G214" s="15">
        <f t="shared" si="71"/>
        <v>1.1074199028455045</v>
      </c>
      <c r="H214" s="13">
        <f t="shared" si="72"/>
        <v>20790.086741705847</v>
      </c>
      <c r="I214" s="13">
        <f t="shared" si="73"/>
        <v>1308409.473922841</v>
      </c>
      <c r="J214" s="15">
        <f t="shared" si="65"/>
        <v>-0.10741990284550451</v>
      </c>
      <c r="K214" s="13">
        <f t="shared" si="74"/>
        <v>-190949.77505547437</v>
      </c>
      <c r="L214" s="13">
        <f t="shared" si="82"/>
        <v>-11258861.791946264</v>
      </c>
      <c r="M214" s="15">
        <f t="shared" si="75"/>
        <v>-0.10741990284550457</v>
      </c>
      <c r="N214" s="13">
        <f t="shared" si="66"/>
        <v>26130.944793536382</v>
      </c>
      <c r="O214" s="13">
        <f t="shared" si="76"/>
        <v>1499359.2489783147</v>
      </c>
      <c r="P214" s="15">
        <f t="shared" si="67"/>
        <v>0.45754569148552809</v>
      </c>
      <c r="Q214" s="7">
        <f t="shared" si="77"/>
        <v>3276960.6989638512</v>
      </c>
      <c r="R214" s="7">
        <f t="shared" si="78"/>
        <v>1777601.4499855365</v>
      </c>
      <c r="S214" s="13">
        <f>IF('BANCO DE DADOS'!$AD$32="Sim",R214,Q214)</f>
        <v>1777601.4499855365</v>
      </c>
      <c r="T214" s="9">
        <f t="shared" si="79"/>
        <v>210</v>
      </c>
      <c r="U214" s="17">
        <f t="shared" ca="1" si="80"/>
        <v>51683</v>
      </c>
      <c r="V214" s="22"/>
      <c r="W214" s="22"/>
      <c r="X214" s="22"/>
    </row>
    <row r="215" spans="2:24">
      <c r="B215" s="17">
        <f t="shared" ca="1" si="68"/>
        <v>51683</v>
      </c>
      <c r="C215" s="9">
        <f t="shared" si="81"/>
        <v>211</v>
      </c>
      <c r="D215" s="9"/>
      <c r="E215" s="13">
        <f t="shared" si="69"/>
        <v>25201.702760569799</v>
      </c>
      <c r="F215" s="14">
        <f t="shared" si="70"/>
        <v>1993752.9278015806</v>
      </c>
      <c r="G215" s="15">
        <f t="shared" si="71"/>
        <v>1.1076106086170545</v>
      </c>
      <c r="H215" s="13">
        <f t="shared" si="72"/>
        <v>21084.063806431306</v>
      </c>
      <c r="I215" s="13">
        <f t="shared" si="73"/>
        <v>1329493.5377292724</v>
      </c>
      <c r="J215" s="15">
        <f t="shared" si="65"/>
        <v>-0.10761060861705452</v>
      </c>
      <c r="K215" s="13">
        <f t="shared" si="74"/>
        <v>-193704.32562093716</v>
      </c>
      <c r="L215" s="13">
        <f t="shared" si="82"/>
        <v>-11452566.1175672</v>
      </c>
      <c r="M215" s="15">
        <f t="shared" si="75"/>
        <v>-0.10761060861705445</v>
      </c>
      <c r="N215" s="13">
        <f t="shared" si="66"/>
        <v>26500.033996001108</v>
      </c>
      <c r="O215" s="13">
        <f t="shared" si="76"/>
        <v>1523197.8633502088</v>
      </c>
      <c r="P215" s="15">
        <f t="shared" si="67"/>
        <v>0.45834634269501723</v>
      </c>
      <c r="Q215" s="7">
        <f t="shared" si="77"/>
        <v>3323246.4655308523</v>
      </c>
      <c r="R215" s="7">
        <f t="shared" si="78"/>
        <v>1800048.6021806435</v>
      </c>
      <c r="S215" s="13">
        <f>IF('BANCO DE DADOS'!$AD$32="Sim",R215,Q215)</f>
        <v>1800048.6021806435</v>
      </c>
      <c r="T215" s="9">
        <f t="shared" si="79"/>
        <v>211</v>
      </c>
      <c r="U215" s="17">
        <f t="shared" ca="1" si="80"/>
        <v>51714</v>
      </c>
      <c r="V215" s="22"/>
      <c r="W215" s="22"/>
      <c r="X215" s="22"/>
    </row>
    <row r="216" spans="2:24">
      <c r="B216" s="17">
        <f t="shared" ca="1" si="68"/>
        <v>51714</v>
      </c>
      <c r="C216" s="9">
        <f t="shared" si="81"/>
        <v>212</v>
      </c>
      <c r="D216" s="9"/>
      <c r="E216" s="13">
        <f t="shared" si="69"/>
        <v>25506.158277760438</v>
      </c>
      <c r="F216" s="14">
        <f t="shared" si="70"/>
        <v>2019259.0860793411</v>
      </c>
      <c r="G216" s="15">
        <f t="shared" si="71"/>
        <v>1.1077997387323715</v>
      </c>
      <c r="H216" s="13">
        <f t="shared" si="72"/>
        <v>21381.867822187982</v>
      </c>
      <c r="I216" s="13">
        <f t="shared" si="73"/>
        <v>1350875.4055514603</v>
      </c>
      <c r="J216" s="15">
        <f t="shared" si="65"/>
        <v>-0.10779973873237148</v>
      </c>
      <c r="K216" s="13">
        <f t="shared" si="74"/>
        <v>-196493.63896889985</v>
      </c>
      <c r="L216" s="13">
        <f t="shared" si="82"/>
        <v>-11649059.7565361</v>
      </c>
      <c r="M216" s="15">
        <f t="shared" si="75"/>
        <v>-0.10779973873237148</v>
      </c>
      <c r="N216" s="13">
        <f t="shared" si="66"/>
        <v>26873.925700556203</v>
      </c>
      <c r="O216" s="13">
        <f t="shared" si="76"/>
        <v>1547369.0445203593</v>
      </c>
      <c r="P216" s="15">
        <f t="shared" si="67"/>
        <v>0.45914163021179338</v>
      </c>
      <c r="Q216" s="7">
        <f t="shared" si="77"/>
        <v>3370134.4916308005</v>
      </c>
      <c r="R216" s="7">
        <f t="shared" si="78"/>
        <v>1822765.4471104413</v>
      </c>
      <c r="S216" s="13">
        <f>IF('BANCO DE DADOS'!$AD$32="Sim",R216,Q216)</f>
        <v>1822765.4471104413</v>
      </c>
      <c r="T216" s="9">
        <f t="shared" si="79"/>
        <v>212</v>
      </c>
      <c r="U216" s="17">
        <f t="shared" ca="1" si="80"/>
        <v>51745</v>
      </c>
      <c r="V216" s="22"/>
      <c r="W216" s="22"/>
      <c r="X216" s="22"/>
    </row>
    <row r="217" spans="2:24">
      <c r="B217" s="17">
        <f t="shared" ca="1" si="68"/>
        <v>51745</v>
      </c>
      <c r="C217" s="9">
        <f t="shared" si="81"/>
        <v>213</v>
      </c>
      <c r="D217" s="9"/>
      <c r="E217" s="13">
        <f t="shared" si="69"/>
        <v>25814.291846502925</v>
      </c>
      <c r="F217" s="14">
        <f t="shared" si="70"/>
        <v>2045073.3779258442</v>
      </c>
      <c r="G217" s="15">
        <f t="shared" si="71"/>
        <v>1.1079873040128454</v>
      </c>
      <c r="H217" s="13">
        <f t="shared" si="72"/>
        <v>21683.546793913672</v>
      </c>
      <c r="I217" s="13">
        <f t="shared" si="73"/>
        <v>1372558.952345374</v>
      </c>
      <c r="J217" s="15">
        <f t="shared" si="65"/>
        <v>-0.1079873040128454</v>
      </c>
      <c r="K217" s="13">
        <f t="shared" si="74"/>
        <v>-199318.13278980902</v>
      </c>
      <c r="L217" s="13">
        <f t="shared" si="82"/>
        <v>-11848377.889325909</v>
      </c>
      <c r="M217" s="15">
        <f t="shared" si="75"/>
        <v>-0.10798730401284541</v>
      </c>
      <c r="N217" s="13">
        <f t="shared" si="66"/>
        <v>27252.680135944294</v>
      </c>
      <c r="O217" s="13">
        <f t="shared" si="76"/>
        <v>1571877.0851351819</v>
      </c>
      <c r="P217" s="15">
        <f t="shared" si="67"/>
        <v>0.45993159393200161</v>
      </c>
      <c r="Q217" s="7">
        <f t="shared" si="77"/>
        <v>3417632.330271217</v>
      </c>
      <c r="R217" s="7">
        <f t="shared" si="78"/>
        <v>1845755.2451360351</v>
      </c>
      <c r="S217" s="13">
        <f>IF('BANCO DE DADOS'!$AD$32="Sim",R217,Q217)</f>
        <v>1845755.2451360351</v>
      </c>
      <c r="T217" s="9">
        <f t="shared" si="79"/>
        <v>213</v>
      </c>
      <c r="U217" s="17">
        <f t="shared" ca="1" si="80"/>
        <v>51775</v>
      </c>
      <c r="V217" s="22"/>
      <c r="W217" s="22"/>
      <c r="X217" s="22"/>
    </row>
    <row r="218" spans="2:24">
      <c r="B218" s="17">
        <f t="shared" ca="1" si="68"/>
        <v>51775</v>
      </c>
      <c r="C218" s="9">
        <f t="shared" si="81"/>
        <v>214</v>
      </c>
      <c r="D218" s="9"/>
      <c r="E218" s="13">
        <f t="shared" si="69"/>
        <v>26126.147900425349</v>
      </c>
      <c r="F218" s="14">
        <f t="shared" si="70"/>
        <v>2071199.5258262695</v>
      </c>
      <c r="G218" s="15">
        <f t="shared" si="71"/>
        <v>1.1081733152297397</v>
      </c>
      <c r="H218" s="13">
        <f t="shared" si="72"/>
        <v>21989.1493178862</v>
      </c>
      <c r="I218" s="13">
        <f t="shared" si="73"/>
        <v>1394548.1016632603</v>
      </c>
      <c r="J218" s="15">
        <f t="shared" si="65"/>
        <v>-0.10817331522973972</v>
      </c>
      <c r="K218" s="13">
        <f t="shared" si="74"/>
        <v>-202178.22982359421</v>
      </c>
      <c r="L218" s="13">
        <f t="shared" si="82"/>
        <v>-12050556.119149504</v>
      </c>
      <c r="M218" s="15">
        <f t="shared" si="75"/>
        <v>-0.1081733152297398</v>
      </c>
      <c r="N218" s="13">
        <f t="shared" si="66"/>
        <v>27636.358272741552</v>
      </c>
      <c r="O218" s="13">
        <f t="shared" si="76"/>
        <v>1596726.3314868533</v>
      </c>
      <c r="P218" s="15">
        <f t="shared" si="67"/>
        <v>0.46071627340143873</v>
      </c>
      <c r="Q218" s="7">
        <f t="shared" si="77"/>
        <v>3465747.6274895286</v>
      </c>
      <c r="R218" s="7">
        <f t="shared" si="78"/>
        <v>1869021.2960026753</v>
      </c>
      <c r="S218" s="13">
        <f>IF('BANCO DE DADOS'!$AD$32="Sim",R218,Q218)</f>
        <v>1869021.2960026753</v>
      </c>
      <c r="T218" s="9">
        <f t="shared" si="79"/>
        <v>214</v>
      </c>
      <c r="U218" s="17">
        <f t="shared" ca="1" si="80"/>
        <v>51806</v>
      </c>
      <c r="V218" s="22"/>
      <c r="W218" s="22"/>
      <c r="X218" s="22"/>
    </row>
    <row r="219" spans="2:24">
      <c r="B219" s="17">
        <f t="shared" ca="1" si="68"/>
        <v>51806</v>
      </c>
      <c r="C219" s="9">
        <f t="shared" si="81"/>
        <v>215</v>
      </c>
      <c r="D219" s="9"/>
      <c r="E219" s="13">
        <f t="shared" si="69"/>
        <v>26441.771409947421</v>
      </c>
      <c r="F219" s="14">
        <f t="shared" si="70"/>
        <v>2097641.2972362167</v>
      </c>
      <c r="G219" s="15">
        <f t="shared" si="71"/>
        <v>1.1083577831042688</v>
      </c>
      <c r="H219" s="13">
        <f t="shared" si="72"/>
        <v>22298.724588940579</v>
      </c>
      <c r="I219" s="13">
        <f t="shared" si="73"/>
        <v>1416846.8262522009</v>
      </c>
      <c r="J219" s="15">
        <f t="shared" si="65"/>
        <v>-0.1083577831042688</v>
      </c>
      <c r="K219" s="13">
        <f t="shared" si="74"/>
        <v>-205074.35792066436</v>
      </c>
      <c r="L219" s="13">
        <f t="shared" si="82"/>
        <v>-12255630.477070168</v>
      </c>
      <c r="M219" s="15">
        <f t="shared" si="75"/>
        <v>-0.10835778310426875</v>
      </c>
      <c r="N219" s="13">
        <f t="shared" si="66"/>
        <v>28025.021832411108</v>
      </c>
      <c r="O219" s="13">
        <f t="shared" si="76"/>
        <v>1621921.1841728641</v>
      </c>
      <c r="P219" s="15">
        <f t="shared" si="67"/>
        <v>0.46149570781959987</v>
      </c>
      <c r="Q219" s="7">
        <f t="shared" si="77"/>
        <v>3514488.1234884164</v>
      </c>
      <c r="R219" s="7">
        <f t="shared" si="78"/>
        <v>1892566.9393155524</v>
      </c>
      <c r="S219" s="13">
        <f>IF('BANCO DE DADOS'!$AD$32="Sim",R219,Q219)</f>
        <v>1892566.9393155524</v>
      </c>
      <c r="T219" s="9">
        <f t="shared" si="79"/>
        <v>215</v>
      </c>
      <c r="U219" s="17">
        <f t="shared" ca="1" si="80"/>
        <v>51836</v>
      </c>
      <c r="V219" s="22"/>
      <c r="W219" s="22"/>
      <c r="X219" s="22"/>
    </row>
    <row r="220" spans="2:24">
      <c r="B220" s="17">
        <f t="shared" ca="1" si="68"/>
        <v>51836</v>
      </c>
      <c r="C220" s="9">
        <f t="shared" si="81"/>
        <v>216</v>
      </c>
      <c r="D220" s="9">
        <v>18</v>
      </c>
      <c r="E220" s="13">
        <f t="shared" si="69"/>
        <v>26761.207888765337</v>
      </c>
      <c r="F220" s="14">
        <f t="shared" si="70"/>
        <v>2124402.505124982</v>
      </c>
      <c r="G220" s="15">
        <f t="shared" si="71"/>
        <v>1.1085407183076696</v>
      </c>
      <c r="H220" s="13">
        <f t="shared" si="72"/>
        <v>22612.322407773925</v>
      </c>
      <c r="I220" s="13">
        <f t="shared" si="73"/>
        <v>1439459.1486599748</v>
      </c>
      <c r="J220" s="15">
        <f t="shared" si="65"/>
        <v>-0.10854071830766965</v>
      </c>
      <c r="K220" s="13">
        <f t="shared" si="74"/>
        <v>-208006.95010364172</v>
      </c>
      <c r="L220" s="13">
        <f t="shared" si="82"/>
        <v>-12463637.42717381</v>
      </c>
      <c r="M220" s="15">
        <f t="shared" si="75"/>
        <v>-0.10854071830766975</v>
      </c>
      <c r="N220" s="13">
        <f t="shared" si="66"/>
        <v>28418.733296466442</v>
      </c>
      <c r="O220" s="13">
        <f t="shared" si="76"/>
        <v>1647466.0987636151</v>
      </c>
      <c r="P220" s="15">
        <f t="shared" si="67"/>
        <v>0.46226993604365763</v>
      </c>
      <c r="Q220" s="7">
        <f t="shared" si="77"/>
        <v>3563861.6537849554</v>
      </c>
      <c r="R220" s="7">
        <f t="shared" si="78"/>
        <v>1916395.5550213403</v>
      </c>
      <c r="S220" s="13">
        <f>IF('BANCO DE DADOS'!$AD$32="Sim",R220,Q220)</f>
        <v>1916395.5550213403</v>
      </c>
      <c r="T220" s="9">
        <f t="shared" si="79"/>
        <v>216</v>
      </c>
      <c r="U220" s="17">
        <f t="shared" ca="1" si="80"/>
        <v>51867</v>
      </c>
      <c r="V220" s="22"/>
      <c r="W220" s="22"/>
      <c r="X220" s="22"/>
    </row>
    <row r="221" spans="2:24">
      <c r="B221" s="17">
        <f t="shared" ca="1" si="68"/>
        <v>51867</v>
      </c>
      <c r="C221" s="9">
        <f t="shared" si="81"/>
        <v>217</v>
      </c>
      <c r="D221" s="9"/>
      <c r="E221" s="13">
        <f t="shared" si="69"/>
        <v>27084.50340041496</v>
      </c>
      <c r="F221" s="14">
        <f t="shared" si="70"/>
        <v>2151487.0085253972</v>
      </c>
      <c r="G221" s="15">
        <f t="shared" si="71"/>
        <v>1.1087221314612719</v>
      </c>
      <c r="H221" s="13">
        <f t="shared" si="72"/>
        <v>22929.993188339024</v>
      </c>
      <c r="I221" s="13">
        <f t="shared" si="73"/>
        <v>1462389.1418483139</v>
      </c>
      <c r="J221" s="15">
        <f t="shared" si="65"/>
        <v>-0.10872213146127185</v>
      </c>
      <c r="K221" s="13">
        <f t="shared" si="74"/>
        <v>-210976.44462983962</v>
      </c>
      <c r="L221" s="13">
        <f t="shared" si="82"/>
        <v>-12674613.871803649</v>
      </c>
      <c r="M221" s="15">
        <f t="shared" si="75"/>
        <v>-0.10872213146127187</v>
      </c>
      <c r="N221" s="13">
        <f t="shared" si="66"/>
        <v>28817.555915746096</v>
      </c>
      <c r="O221" s="13">
        <f t="shared" si="76"/>
        <v>1673365.5864781518</v>
      </c>
      <c r="P221" s="15">
        <f t="shared" si="67"/>
        <v>0.46303899659237346</v>
      </c>
      <c r="Q221" s="7">
        <f t="shared" si="77"/>
        <v>3613876.1503737094</v>
      </c>
      <c r="R221" s="7">
        <f t="shared" si="78"/>
        <v>1940510.5638955575</v>
      </c>
      <c r="S221" s="13">
        <f>IF('BANCO DE DADOS'!$AD$32="Sim",R221,Q221)</f>
        <v>1940510.5638955575</v>
      </c>
      <c r="T221" s="9">
        <f t="shared" si="79"/>
        <v>217</v>
      </c>
      <c r="U221" s="17">
        <f t="shared" ca="1" si="80"/>
        <v>51898</v>
      </c>
      <c r="V221" s="22"/>
      <c r="W221" s="22"/>
      <c r="X221" s="22"/>
    </row>
    <row r="222" spans="2:24">
      <c r="B222" s="17">
        <f t="shared" ca="1" si="68"/>
        <v>51898</v>
      </c>
      <c r="C222" s="9">
        <f t="shared" si="81"/>
        <v>218</v>
      </c>
      <c r="D222" s="9"/>
      <c r="E222" s="13">
        <f t="shared" si="69"/>
        <v>27411.704564914307</v>
      </c>
      <c r="F222" s="14">
        <f t="shared" si="70"/>
        <v>2178898.7130903113</v>
      </c>
      <c r="G222" s="15">
        <f t="shared" si="71"/>
        <v>1.1089020331365607</v>
      </c>
      <c r="H222" s="13">
        <f t="shared" si="72"/>
        <v>23251.78796532773</v>
      </c>
      <c r="I222" s="13">
        <f t="shared" si="73"/>
        <v>1485640.9298136416</v>
      </c>
      <c r="J222" s="15">
        <f t="shared" si="65"/>
        <v>-0.10890203313656066</v>
      </c>
      <c r="K222" s="13">
        <f t="shared" si="74"/>
        <v>-213983.28505449556</v>
      </c>
      <c r="L222" s="13">
        <f t="shared" si="82"/>
        <v>-12888597.156858144</v>
      </c>
      <c r="M222" s="15">
        <f t="shared" si="75"/>
        <v>-0.10890203313656061</v>
      </c>
      <c r="N222" s="13">
        <f t="shared" si="66"/>
        <v>29221.553719800959</v>
      </c>
      <c r="O222" s="13">
        <f t="shared" si="76"/>
        <v>1699624.2148681353</v>
      </c>
      <c r="P222" s="15">
        <f t="shared" si="67"/>
        <v>0.46380292764994469</v>
      </c>
      <c r="Q222" s="7">
        <f t="shared" si="77"/>
        <v>3664539.642903951</v>
      </c>
      <c r="R222" s="7">
        <f t="shared" si="78"/>
        <v>1964915.4280358157</v>
      </c>
      <c r="S222" s="13">
        <f>IF('BANCO DE DADOS'!$AD$32="Sim",R222,Q222)</f>
        <v>1964915.4280358157</v>
      </c>
      <c r="T222" s="9">
        <f t="shared" si="79"/>
        <v>218</v>
      </c>
      <c r="U222" s="17">
        <f t="shared" ca="1" si="80"/>
        <v>51926</v>
      </c>
      <c r="V222" s="22"/>
      <c r="W222" s="22"/>
      <c r="X222" s="22"/>
    </row>
    <row r="223" spans="2:24">
      <c r="B223" s="17">
        <f t="shared" ca="1" si="68"/>
        <v>51926</v>
      </c>
      <c r="C223" s="9">
        <f t="shared" si="81"/>
        <v>219</v>
      </c>
      <c r="D223" s="9"/>
      <c r="E223" s="13">
        <f t="shared" si="69"/>
        <v>27742.858565486258</v>
      </c>
      <c r="F223" s="14">
        <f t="shared" si="70"/>
        <v>2206641.5716557973</v>
      </c>
      <c r="G223" s="15">
        <f t="shared" si="71"/>
        <v>1.1090804338552414</v>
      </c>
      <c r="H223" s="13">
        <f t="shared" si="72"/>
        <v>23577.758401745239</v>
      </c>
      <c r="I223" s="13">
        <f t="shared" si="73"/>
        <v>1509218.6882153868</v>
      </c>
      <c r="J223" s="15">
        <f t="shared" si="65"/>
        <v>-0.10908043385524135</v>
      </c>
      <c r="K223" s="13">
        <f t="shared" si="74"/>
        <v>-217027.92029477144</v>
      </c>
      <c r="L223" s="13">
        <f t="shared" si="82"/>
        <v>-13105625.077152915</v>
      </c>
      <c r="M223" s="15">
        <f t="shared" si="75"/>
        <v>-0.10908043385524127</v>
      </c>
      <c r="N223" s="13">
        <f t="shared" si="66"/>
        <v>29630.791526395646</v>
      </c>
      <c r="O223" s="13">
        <f t="shared" si="76"/>
        <v>1726246.6085101566</v>
      </c>
      <c r="P223" s="15">
        <f t="shared" si="67"/>
        <v>0.46456176706978758</v>
      </c>
      <c r="Q223" s="7">
        <f t="shared" si="77"/>
        <v>3715860.2598711825</v>
      </c>
      <c r="R223" s="7">
        <f t="shared" si="78"/>
        <v>1989613.6513610259</v>
      </c>
      <c r="S223" s="13">
        <f>IF('BANCO DE DADOS'!$AD$32="Sim",R223,Q223)</f>
        <v>1989613.6513610259</v>
      </c>
      <c r="T223" s="9">
        <f t="shared" si="79"/>
        <v>219</v>
      </c>
      <c r="U223" s="17">
        <f t="shared" ca="1" si="80"/>
        <v>51957</v>
      </c>
      <c r="V223" s="22"/>
      <c r="W223" s="22"/>
      <c r="X223" s="22"/>
    </row>
    <row r="224" spans="2:24">
      <c r="B224" s="17">
        <f t="shared" ca="1" si="68"/>
        <v>51957</v>
      </c>
      <c r="C224" s="9">
        <f t="shared" si="81"/>
        <v>220</v>
      </c>
      <c r="D224" s="9"/>
      <c r="E224" s="13">
        <f t="shared" si="69"/>
        <v>28078.013155362503</v>
      </c>
      <c r="F224" s="14">
        <f t="shared" si="70"/>
        <v>2234719.5848111599</v>
      </c>
      <c r="G224" s="15">
        <f t="shared" si="71"/>
        <v>1.1092573440892972</v>
      </c>
      <c r="H224" s="13">
        <f t="shared" si="72"/>
        <v>23907.95679657636</v>
      </c>
      <c r="I224" s="13">
        <f t="shared" si="73"/>
        <v>1533126.6450119631</v>
      </c>
      <c r="J224" s="15">
        <f t="shared" si="65"/>
        <v>-0.10925734408929721</v>
      </c>
      <c r="K224" s="13">
        <f t="shared" si="74"/>
        <v>-220110.80469452264</v>
      </c>
      <c r="L224" s="13">
        <f t="shared" si="82"/>
        <v>-13325735.881847437</v>
      </c>
      <c r="M224" s="15">
        <f t="shared" si="75"/>
        <v>-0.10925734408929716</v>
      </c>
      <c r="N224" s="13">
        <f t="shared" si="66"/>
        <v>30045.334951125176</v>
      </c>
      <c r="O224" s="13">
        <f t="shared" si="76"/>
        <v>1753237.4497064841</v>
      </c>
      <c r="P224" s="15">
        <f t="shared" si="67"/>
        <v>0.46531555237825839</v>
      </c>
      <c r="Q224" s="7">
        <f t="shared" si="77"/>
        <v>3767846.2298231213</v>
      </c>
      <c r="R224" s="7">
        <f t="shared" si="78"/>
        <v>2014608.7801166372</v>
      </c>
      <c r="S224" s="13">
        <f>IF('BANCO DE DADOS'!$AD$32="Sim",R224,Q224)</f>
        <v>2014608.7801166372</v>
      </c>
      <c r="T224" s="9">
        <f t="shared" si="79"/>
        <v>220</v>
      </c>
      <c r="U224" s="17">
        <f t="shared" ca="1" si="80"/>
        <v>51987</v>
      </c>
      <c r="V224" s="22"/>
      <c r="W224" s="22"/>
      <c r="X224" s="22"/>
    </row>
    <row r="225" spans="2:24">
      <c r="B225" s="17">
        <f t="shared" ca="1" si="68"/>
        <v>51987</v>
      </c>
      <c r="C225" s="9">
        <f t="shared" si="81"/>
        <v>221</v>
      </c>
      <c r="D225" s="9"/>
      <c r="E225" s="13">
        <f t="shared" si="69"/>
        <v>28417.216664669671</v>
      </c>
      <c r="F225" s="14">
        <f t="shared" si="70"/>
        <v>2263136.8014758294</v>
      </c>
      <c r="G225" s="15">
        <f t="shared" si="71"/>
        <v>1.1094327742610457</v>
      </c>
      <c r="H225" s="13">
        <f t="shared" si="72"/>
        <v>24242.436092544867</v>
      </c>
      <c r="I225" s="13">
        <f t="shared" si="73"/>
        <v>1557369.0811045079</v>
      </c>
      <c r="J225" s="15">
        <f t="shared" si="65"/>
        <v>-0.1094327742610457</v>
      </c>
      <c r="K225" s="13">
        <f t="shared" si="74"/>
        <v>-223232.39808985079</v>
      </c>
      <c r="L225" s="13">
        <f t="shared" si="82"/>
        <v>-13548968.279937288</v>
      </c>
      <c r="M225" s="15">
        <f t="shared" si="75"/>
        <v>-0.10943277426104564</v>
      </c>
      <c r="N225" s="13">
        <f t="shared" si="66"/>
        <v>30465.250417148512</v>
      </c>
      <c r="O225" s="13">
        <f t="shared" si="76"/>
        <v>1780601.4791943571</v>
      </c>
      <c r="P225" s="15">
        <f t="shared" si="67"/>
        <v>0.46606432077831395</v>
      </c>
      <c r="Q225" s="7">
        <f t="shared" si="77"/>
        <v>3820505.8825803357</v>
      </c>
      <c r="R225" s="7">
        <f t="shared" si="78"/>
        <v>2039904.4033859787</v>
      </c>
      <c r="S225" s="13">
        <f>IF('BANCO DE DADOS'!$AD$32="Sim",R225,Q225)</f>
        <v>2039904.4033859787</v>
      </c>
      <c r="T225" s="9">
        <f t="shared" si="79"/>
        <v>221</v>
      </c>
      <c r="U225" s="17">
        <f t="shared" ca="1" si="80"/>
        <v>52018</v>
      </c>
      <c r="V225" s="22"/>
      <c r="W225" s="22"/>
      <c r="X225" s="22"/>
    </row>
    <row r="226" spans="2:24">
      <c r="B226" s="17">
        <f t="shared" ca="1" si="68"/>
        <v>52018</v>
      </c>
      <c r="C226" s="9">
        <f t="shared" si="81"/>
        <v>222</v>
      </c>
      <c r="D226" s="9"/>
      <c r="E226" s="13">
        <f t="shared" si="69"/>
        <v>28760.518007398659</v>
      </c>
      <c r="F226" s="14">
        <f t="shared" si="70"/>
        <v>2291897.319483228</v>
      </c>
      <c r="G226" s="15">
        <f t="shared" si="71"/>
        <v>1.1096067347431926</v>
      </c>
      <c r="H226" s="13">
        <f t="shared" si="72"/>
        <v>24581.24988396711</v>
      </c>
      <c r="I226" s="13">
        <f t="shared" si="73"/>
        <v>1581950.3309884751</v>
      </c>
      <c r="J226" s="15">
        <f t="shared" si="65"/>
        <v>-0.1096067347431926</v>
      </c>
      <c r="K226" s="13">
        <f t="shared" si="74"/>
        <v>-226393.16587545024</v>
      </c>
      <c r="L226" s="13">
        <f t="shared" si="82"/>
        <v>-13775361.445812738</v>
      </c>
      <c r="M226" s="15">
        <f t="shared" si="75"/>
        <v>-0.1096067347431926</v>
      </c>
      <c r="N226" s="13">
        <f t="shared" si="66"/>
        <v>30890.605165040251</v>
      </c>
      <c r="O226" s="13">
        <f t="shared" si="76"/>
        <v>1808343.4968639235</v>
      </c>
      <c r="P226" s="15">
        <f t="shared" si="67"/>
        <v>0.46680810915311283</v>
      </c>
      <c r="Q226" s="7">
        <f t="shared" si="77"/>
        <v>3873847.6504717013</v>
      </c>
      <c r="R226" s="7">
        <f t="shared" si="78"/>
        <v>2065504.1536077778</v>
      </c>
      <c r="S226" s="13">
        <f>IF('BANCO DE DADOS'!$AD$32="Sim",R226,Q226)</f>
        <v>2065504.1536077778</v>
      </c>
      <c r="T226" s="9">
        <f t="shared" si="79"/>
        <v>222</v>
      </c>
      <c r="U226" s="17">
        <f t="shared" ca="1" si="80"/>
        <v>52048</v>
      </c>
      <c r="V226" s="22"/>
      <c r="W226" s="22"/>
      <c r="X226" s="22"/>
    </row>
    <row r="227" spans="2:24">
      <c r="B227" s="17">
        <f t="shared" ca="1" si="68"/>
        <v>52048</v>
      </c>
      <c r="C227" s="9">
        <f t="shared" si="81"/>
        <v>223</v>
      </c>
      <c r="D227" s="9"/>
      <c r="E227" s="13">
        <f t="shared" si="69"/>
        <v>29107.966688458146</v>
      </c>
      <c r="F227" s="14">
        <f t="shared" si="70"/>
        <v>2321005.2861716864</v>
      </c>
      <c r="G227" s="15">
        <f t="shared" si="71"/>
        <v>1.1097792358588841</v>
      </c>
      <c r="H227" s="13">
        <f t="shared" si="72"/>
        <v>24924.452424700969</v>
      </c>
      <c r="I227" s="13">
        <f t="shared" si="73"/>
        <v>1606874.7834131762</v>
      </c>
      <c r="J227" s="15">
        <f t="shared" si="65"/>
        <v>-0.10977923585888405</v>
      </c>
      <c r="K227" s="13">
        <f t="shared" si="74"/>
        <v>-229593.57907175459</v>
      </c>
      <c r="L227" s="13">
        <f t="shared" si="82"/>
        <v>-14004955.024884492</v>
      </c>
      <c r="M227" s="15">
        <f t="shared" si="75"/>
        <v>-0.10977923585888398</v>
      </c>
      <c r="N227" s="13">
        <f t="shared" si="66"/>
        <v>31321.467262761966</v>
      </c>
      <c r="O227" s="13">
        <f t="shared" si="76"/>
        <v>1836468.3624849287</v>
      </c>
      <c r="P227" s="15">
        <f t="shared" si="67"/>
        <v>0.46754695406955893</v>
      </c>
      <c r="Q227" s="7">
        <f t="shared" si="77"/>
        <v>3927880.0695848605</v>
      </c>
      <c r="R227" s="7">
        <f t="shared" si="78"/>
        <v>2091411.7070999318</v>
      </c>
      <c r="S227" s="13">
        <f>IF('BANCO DE DADOS'!$AD$32="Sim",R227,Q227)</f>
        <v>2091411.7070999318</v>
      </c>
      <c r="T227" s="9">
        <f t="shared" si="79"/>
        <v>223</v>
      </c>
      <c r="U227" s="17">
        <f t="shared" ca="1" si="80"/>
        <v>52079</v>
      </c>
      <c r="V227" s="22"/>
      <c r="W227" s="22"/>
      <c r="X227" s="22"/>
    </row>
    <row r="228" spans="2:24">
      <c r="B228" s="17">
        <f t="shared" ca="1" si="68"/>
        <v>52079</v>
      </c>
      <c r="C228" s="9">
        <f t="shared" si="81"/>
        <v>224</v>
      </c>
      <c r="D228" s="9"/>
      <c r="E228" s="13">
        <f t="shared" si="69"/>
        <v>29459.612810813334</v>
      </c>
      <c r="F228" s="14">
        <f t="shared" si="70"/>
        <v>2350464.8989824997</v>
      </c>
      <c r="G228" s="15">
        <f t="shared" si="71"/>
        <v>1.1099502878817546</v>
      </c>
      <c r="H228" s="13">
        <f t="shared" si="72"/>
        <v>25272.09863619136</v>
      </c>
      <c r="I228" s="13">
        <f t="shared" si="73"/>
        <v>1632146.8820493675</v>
      </c>
      <c r="J228" s="15">
        <f t="shared" si="65"/>
        <v>-0.10995028788175465</v>
      </c>
      <c r="K228" s="13">
        <f t="shared" si="74"/>
        <v>-232834.11439289339</v>
      </c>
      <c r="L228" s="13">
        <f t="shared" si="82"/>
        <v>-14237789.139277386</v>
      </c>
      <c r="M228" s="15">
        <f t="shared" si="75"/>
        <v>-0.10995028788175475</v>
      </c>
      <c r="N228" s="13">
        <f t="shared" si="66"/>
        <v>31757.905615754622</v>
      </c>
      <c r="O228" s="13">
        <f t="shared" si="76"/>
        <v>1864980.9964422588</v>
      </c>
      <c r="P228" s="15">
        <f t="shared" si="67"/>
        <v>0.4682808917817885</v>
      </c>
      <c r="Q228" s="7">
        <f t="shared" si="77"/>
        <v>3982611.7810318652</v>
      </c>
      <c r="R228" s="7">
        <f t="shared" si="78"/>
        <v>2117630.7845896063</v>
      </c>
      <c r="S228" s="13">
        <f>IF('BANCO DE DADOS'!$AD$32="Sim",R228,Q228)</f>
        <v>2117630.7845896063</v>
      </c>
      <c r="T228" s="9">
        <f t="shared" si="79"/>
        <v>224</v>
      </c>
      <c r="U228" s="17">
        <f t="shared" ca="1" si="80"/>
        <v>52110</v>
      </c>
      <c r="V228" s="22"/>
      <c r="W228" s="22"/>
      <c r="X228" s="22"/>
    </row>
    <row r="229" spans="2:24">
      <c r="B229" s="17">
        <f t="shared" ca="1" si="68"/>
        <v>52110</v>
      </c>
      <c r="C229" s="9">
        <f t="shared" si="81"/>
        <v>225</v>
      </c>
      <c r="D229" s="9"/>
      <c r="E229" s="13">
        <f t="shared" si="69"/>
        <v>29815.507082710912</v>
      </c>
      <c r="F229" s="14">
        <f t="shared" si="70"/>
        <v>2380280.4060652107</v>
      </c>
      <c r="G229" s="15">
        <f t="shared" si="71"/>
        <v>1.1101199010359775</v>
      </c>
      <c r="H229" s="13">
        <f t="shared" si="72"/>
        <v>25624.244115613408</v>
      </c>
      <c r="I229" s="13">
        <f t="shared" si="73"/>
        <v>1657771.1261649809</v>
      </c>
      <c r="J229" s="15">
        <f t="shared" si="65"/>
        <v>-0.11011990103597746</v>
      </c>
      <c r="K229" s="13">
        <f t="shared" si="74"/>
        <v>-236115.25431547267</v>
      </c>
      <c r="L229" s="13">
        <f t="shared" si="82"/>
        <v>-14473904.393592859</v>
      </c>
      <c r="M229" s="15">
        <f t="shared" si="75"/>
        <v>-0.11011990103597742</v>
      </c>
      <c r="N229" s="13">
        <f t="shared" si="66"/>
        <v>32199.989977153546</v>
      </c>
      <c r="O229" s="13">
        <f t="shared" si="76"/>
        <v>1893886.3804804515</v>
      </c>
      <c r="P229" s="15">
        <f t="shared" si="67"/>
        <v>0.46900995823460195</v>
      </c>
      <c r="Q229" s="7">
        <f t="shared" si="77"/>
        <v>4038051.5322301895</v>
      </c>
      <c r="R229" s="7">
        <f t="shared" si="78"/>
        <v>2144165.151749738</v>
      </c>
      <c r="S229" s="13">
        <f>IF('BANCO DE DADOS'!$AD$32="Sim",R229,Q229)</f>
        <v>2144165.151749738</v>
      </c>
      <c r="T229" s="9">
        <f t="shared" si="79"/>
        <v>225</v>
      </c>
      <c r="U229" s="17">
        <f t="shared" ca="1" si="80"/>
        <v>52140</v>
      </c>
      <c r="V229" s="22"/>
      <c r="W229" s="22"/>
      <c r="X229" s="22"/>
    </row>
    <row r="230" spans="2:24">
      <c r="B230" s="17">
        <f t="shared" ca="1" si="68"/>
        <v>52140</v>
      </c>
      <c r="C230" s="9">
        <f t="shared" si="81"/>
        <v>226</v>
      </c>
      <c r="D230" s="9"/>
      <c r="E230" s="13">
        <f t="shared" si="69"/>
        <v>30175.700824991312</v>
      </c>
      <c r="F230" s="14">
        <f t="shared" si="70"/>
        <v>2410456.106890202</v>
      </c>
      <c r="G230" s="15">
        <f t="shared" si="71"/>
        <v>1.1102880854963078</v>
      </c>
      <c r="H230" s="13">
        <f t="shared" si="72"/>
        <v>25980.945144114528</v>
      </c>
      <c r="I230" s="13">
        <f t="shared" si="73"/>
        <v>1683752.0713090955</v>
      </c>
      <c r="J230" s="15">
        <f t="shared" si="65"/>
        <v>-0.11028808549630775</v>
      </c>
      <c r="K230" s="13">
        <f t="shared" si="74"/>
        <v>-239437.48714818386</v>
      </c>
      <c r="L230" s="13">
        <f t="shared" si="82"/>
        <v>-14713341.880741043</v>
      </c>
      <c r="M230" s="15">
        <f t="shared" si="75"/>
        <v>-0.11028808549630781</v>
      </c>
      <c r="N230" s="13">
        <f t="shared" si="66"/>
        <v>32647.790958127429</v>
      </c>
      <c r="O230" s="13">
        <f t="shared" si="76"/>
        <v>1923189.5584572772</v>
      </c>
      <c r="P230" s="15">
        <f t="shared" si="67"/>
        <v>0.46973418906684167</v>
      </c>
      <c r="Q230" s="7">
        <f t="shared" si="77"/>
        <v>4094208.1781992954</v>
      </c>
      <c r="R230" s="7">
        <f t="shared" si="78"/>
        <v>2171018.6197420182</v>
      </c>
      <c r="S230" s="13">
        <f>IF('BANCO DE DADOS'!$AD$32="Sim",R230,Q230)</f>
        <v>2171018.6197420182</v>
      </c>
      <c r="T230" s="9">
        <f t="shared" si="79"/>
        <v>226</v>
      </c>
      <c r="U230" s="17">
        <f t="shared" ca="1" si="80"/>
        <v>52171</v>
      </c>
      <c r="V230" s="22"/>
      <c r="W230" s="22"/>
      <c r="X230" s="22"/>
    </row>
    <row r="231" spans="2:24">
      <c r="B231" s="17">
        <f t="shared" ca="1" si="68"/>
        <v>52171</v>
      </c>
      <c r="C231" s="9">
        <f t="shared" si="81"/>
        <v>227</v>
      </c>
      <c r="D231" s="9"/>
      <c r="E231" s="13">
        <f t="shared" si="69"/>
        <v>30540.245978489304</v>
      </c>
      <c r="F231" s="14">
        <f t="shared" si="70"/>
        <v>2440996.3528686916</v>
      </c>
      <c r="G231" s="15">
        <f t="shared" si="71"/>
        <v>1.1104548513881298</v>
      </c>
      <c r="H231" s="13">
        <f t="shared" si="72"/>
        <v>26342.258695156557</v>
      </c>
      <c r="I231" s="13">
        <f t="shared" si="73"/>
        <v>1710094.330004252</v>
      </c>
      <c r="J231" s="15">
        <f t="shared" si="65"/>
        <v>-0.11045485138812983</v>
      </c>
      <c r="K231" s="13">
        <f t="shared" si="74"/>
        <v>-242801.30710225506</v>
      </c>
      <c r="L231" s="13">
        <f t="shared" si="82"/>
        <v>-14956143.187843299</v>
      </c>
      <c r="M231" s="15">
        <f t="shared" si="75"/>
        <v>-0.11045485138812985</v>
      </c>
      <c r="N231" s="13">
        <f t="shared" si="66"/>
        <v>33101.380038342861</v>
      </c>
      <c r="O231" s="13">
        <f t="shared" si="76"/>
        <v>1952895.6371065052</v>
      </c>
      <c r="P231" s="15">
        <f t="shared" si="67"/>
        <v>0.4704536196147176</v>
      </c>
      <c r="Q231" s="7">
        <f t="shared" si="77"/>
        <v>4151090.6828729417</v>
      </c>
      <c r="R231" s="7">
        <f t="shared" si="78"/>
        <v>2198195.0457664365</v>
      </c>
      <c r="S231" s="13">
        <f>IF('BANCO DE DADOS'!$AD$32="Sim",R231,Q231)</f>
        <v>2198195.0457664365</v>
      </c>
      <c r="T231" s="9">
        <f t="shared" si="79"/>
        <v>227</v>
      </c>
      <c r="U231" s="17">
        <f t="shared" ca="1" si="80"/>
        <v>52201</v>
      </c>
      <c r="V231" s="22"/>
      <c r="W231" s="22"/>
      <c r="X231" s="22"/>
    </row>
    <row r="232" spans="2:24">
      <c r="B232" s="17">
        <f t="shared" ca="1" si="68"/>
        <v>52201</v>
      </c>
      <c r="C232" s="9">
        <f t="shared" si="81"/>
        <v>228</v>
      </c>
      <c r="D232" s="9">
        <v>19</v>
      </c>
      <c r="E232" s="13">
        <f t="shared" si="69"/>
        <v>30909.195111523994</v>
      </c>
      <c r="F232" s="14">
        <f t="shared" si="70"/>
        <v>2471905.5479802154</v>
      </c>
      <c r="G232" s="15">
        <f t="shared" si="71"/>
        <v>1.1106202087874992</v>
      </c>
      <c r="H232" s="13">
        <f t="shared" si="72"/>
        <v>26708.242442959207</v>
      </c>
      <c r="I232" s="13">
        <f t="shared" si="73"/>
        <v>1736802.5724472112</v>
      </c>
      <c r="J232" s="15">
        <f t="shared" si="65"/>
        <v>-0.11062020878749923</v>
      </c>
      <c r="K232" s="13">
        <f t="shared" si="74"/>
        <v>-246207.21436275262</v>
      </c>
      <c r="L232" s="13">
        <f t="shared" si="82"/>
        <v>-15202350.402206052</v>
      </c>
      <c r="M232" s="15">
        <f t="shared" si="75"/>
        <v>-0.11062020878749913</v>
      </c>
      <c r="N232" s="13">
        <f t="shared" si="66"/>
        <v>33560.829576555901</v>
      </c>
      <c r="O232" s="13">
        <f t="shared" si="76"/>
        <v>1983009.7868099622</v>
      </c>
      <c r="P232" s="15">
        <f t="shared" si="67"/>
        <v>0.47116828491508056</v>
      </c>
      <c r="Q232" s="7">
        <f t="shared" si="77"/>
        <v>4208708.120427425</v>
      </c>
      <c r="R232" s="7">
        <f t="shared" si="78"/>
        <v>2225698.3336174628</v>
      </c>
      <c r="S232" s="13">
        <f>IF('BANCO DE DADOS'!$AD$32="Sim",R232,Q232)</f>
        <v>2225698.3336174628</v>
      </c>
      <c r="T232" s="9">
        <f t="shared" si="79"/>
        <v>228</v>
      </c>
      <c r="U232" s="17">
        <f t="shared" ca="1" si="80"/>
        <v>52232</v>
      </c>
      <c r="V232" s="22"/>
      <c r="W232" s="22"/>
      <c r="X232" s="22"/>
    </row>
    <row r="233" spans="2:24">
      <c r="B233" s="17">
        <f t="shared" ca="1" si="68"/>
        <v>52232</v>
      </c>
      <c r="C233" s="9">
        <f t="shared" si="81"/>
        <v>229</v>
      </c>
      <c r="D233" s="9"/>
      <c r="E233" s="13">
        <f t="shared" si="69"/>
        <v>31282.601427479312</v>
      </c>
      <c r="F233" s="14">
        <f t="shared" si="70"/>
        <v>2503188.1494076946</v>
      </c>
      <c r="G233" s="15">
        <f t="shared" si="71"/>
        <v>1.1107841677211849</v>
      </c>
      <c r="H233" s="13">
        <f t="shared" si="72"/>
        <v>27078.954771045996</v>
      </c>
      <c r="I233" s="13">
        <f t="shared" si="73"/>
        <v>1763881.5272182573</v>
      </c>
      <c r="J233" s="15">
        <f t="shared" si="65"/>
        <v>-0.11078416772118493</v>
      </c>
      <c r="K233" s="13">
        <f t="shared" si="74"/>
        <v>-249655.71516074426</v>
      </c>
      <c r="L233" s="13">
        <f t="shared" si="82"/>
        <v>-15452006.117366796</v>
      </c>
      <c r="M233" s="15">
        <f t="shared" si="75"/>
        <v>-0.11078416772118492</v>
      </c>
      <c r="N233" s="13">
        <f t="shared" si="66"/>
        <v>34026.212821332301</v>
      </c>
      <c r="O233" s="13">
        <f t="shared" si="76"/>
        <v>2013537.2423789999</v>
      </c>
      <c r="P233" s="15">
        <f t="shared" si="67"/>
        <v>0.47187821970864569</v>
      </c>
      <c r="Q233" s="7">
        <f t="shared" si="77"/>
        <v>4267069.6766259503</v>
      </c>
      <c r="R233" s="7">
        <f t="shared" si="78"/>
        <v>2253532.4342469503</v>
      </c>
      <c r="S233" s="13">
        <f>IF('BANCO DE DADOS'!$AD$32="Sim",R233,Q233)</f>
        <v>2253532.4342469503</v>
      </c>
      <c r="T233" s="9">
        <f t="shared" si="79"/>
        <v>229</v>
      </c>
      <c r="U233" s="17">
        <f t="shared" ca="1" si="80"/>
        <v>52263</v>
      </c>
      <c r="V233" s="22"/>
      <c r="W233" s="22"/>
      <c r="X233" s="22"/>
    </row>
    <row r="234" spans="2:24">
      <c r="B234" s="17">
        <f t="shared" ca="1" si="68"/>
        <v>52263</v>
      </c>
      <c r="C234" s="9">
        <f t="shared" si="81"/>
        <v>230</v>
      </c>
      <c r="D234" s="9"/>
      <c r="E234" s="13">
        <f t="shared" si="69"/>
        <v>31660.518772476062</v>
      </c>
      <c r="F234" s="14">
        <f t="shared" si="70"/>
        <v>2534848.6681801705</v>
      </c>
      <c r="G234" s="15">
        <f t="shared" si="71"/>
        <v>1.110946738166712</v>
      </c>
      <c r="H234" s="13">
        <f t="shared" si="72"/>
        <v>27454.454780893964</v>
      </c>
      <c r="I234" s="13">
        <f t="shared" si="73"/>
        <v>1791335.9819991512</v>
      </c>
      <c r="J234" s="15">
        <f t="shared" si="65"/>
        <v>-0.11094673816671197</v>
      </c>
      <c r="K234" s="13">
        <f t="shared" si="74"/>
        <v>-253147.32184633426</v>
      </c>
      <c r="L234" s="13">
        <f t="shared" si="82"/>
        <v>-15705153.439213131</v>
      </c>
      <c r="M234" s="15">
        <f t="shared" si="75"/>
        <v>-0.11094673816671195</v>
      </c>
      <c r="N234" s="13">
        <f t="shared" si="66"/>
        <v>34497.603921897811</v>
      </c>
      <c r="O234" s="13">
        <f t="shared" si="76"/>
        <v>2044483.3038454847</v>
      </c>
      <c r="P234" s="15">
        <f t="shared" si="67"/>
        <v>0.47258345844316668</v>
      </c>
      <c r="Q234" s="7">
        <f t="shared" si="77"/>
        <v>4326184.6501793209</v>
      </c>
      <c r="R234" s="7">
        <f t="shared" si="78"/>
        <v>2281701.3463338362</v>
      </c>
      <c r="S234" s="13">
        <f>IF('BANCO DE DADOS'!$AD$32="Sim",R234,Q234)</f>
        <v>2281701.3463338362</v>
      </c>
      <c r="T234" s="9">
        <f t="shared" si="79"/>
        <v>230</v>
      </c>
      <c r="U234" s="17">
        <f t="shared" ca="1" si="80"/>
        <v>52291</v>
      </c>
      <c r="V234" s="22"/>
      <c r="W234" s="22"/>
      <c r="X234" s="22"/>
    </row>
    <row r="235" spans="2:24">
      <c r="B235" s="17">
        <f t="shared" ca="1" si="68"/>
        <v>52291</v>
      </c>
      <c r="C235" s="9">
        <f t="shared" si="81"/>
        <v>231</v>
      </c>
      <c r="D235" s="9"/>
      <c r="E235" s="13">
        <f t="shared" si="69"/>
        <v>32043.001643136671</v>
      </c>
      <c r="F235" s="14">
        <f t="shared" si="70"/>
        <v>2566891.6698233071</v>
      </c>
      <c r="G235" s="15">
        <f t="shared" si="71"/>
        <v>1.1111079300524012</v>
      </c>
      <c r="H235" s="13">
        <f t="shared" si="72"/>
        <v>27834.802300688407</v>
      </c>
      <c r="I235" s="13">
        <f t="shared" si="73"/>
        <v>1819170.7842998395</v>
      </c>
      <c r="J235" s="15">
        <f t="shared" si="65"/>
        <v>-0.11110793005240116</v>
      </c>
      <c r="K235" s="13">
        <f t="shared" si="74"/>
        <v>-256682.55296258116</v>
      </c>
      <c r="L235" s="13">
        <f t="shared" si="82"/>
        <v>-15961835.992175711</v>
      </c>
      <c r="M235" s="15">
        <f t="shared" si="75"/>
        <v>-0.11110793005240123</v>
      </c>
      <c r="N235" s="13">
        <f t="shared" si="66"/>
        <v>34975.077939120245</v>
      </c>
      <c r="O235" s="13">
        <f t="shared" si="76"/>
        <v>2075853.3372624209</v>
      </c>
      <c r="P235" s="15">
        <f t="shared" si="67"/>
        <v>0.47328403527656143</v>
      </c>
      <c r="Q235" s="7">
        <f t="shared" si="77"/>
        <v>4386062.4541231468</v>
      </c>
      <c r="R235" s="7">
        <f t="shared" si="78"/>
        <v>2310209.1168607259</v>
      </c>
      <c r="S235" s="13">
        <f>IF('BANCO DE DADOS'!$AD$32="Sim",R235,Q235)</f>
        <v>2310209.1168607259</v>
      </c>
      <c r="T235" s="9">
        <f t="shared" si="79"/>
        <v>231</v>
      </c>
      <c r="U235" s="17">
        <f t="shared" ca="1" si="80"/>
        <v>52322</v>
      </c>
      <c r="V235" s="22"/>
      <c r="W235" s="22"/>
      <c r="X235" s="22"/>
    </row>
    <row r="236" spans="2:24">
      <c r="B236" s="17">
        <f t="shared" ca="1" si="68"/>
        <v>52322</v>
      </c>
      <c r="C236" s="9">
        <f t="shared" si="81"/>
        <v>232</v>
      </c>
      <c r="D236" s="9"/>
      <c r="E236" s="13">
        <f t="shared" si="69"/>
        <v>32430.105194443735</v>
      </c>
      <c r="F236" s="14">
        <f t="shared" si="70"/>
        <v>2599321.7750177509</v>
      </c>
      <c r="G236" s="15">
        <f t="shared" si="71"/>
        <v>1.1112677532574102</v>
      </c>
      <c r="H236" s="13">
        <f t="shared" si="72"/>
        <v>28220.057894183865</v>
      </c>
      <c r="I236" s="13">
        <f t="shared" si="73"/>
        <v>1847390.8421940233</v>
      </c>
      <c r="J236" s="15">
        <f t="shared" si="65"/>
        <v>-0.11126775325741023</v>
      </c>
      <c r="K236" s="13">
        <f t="shared" si="74"/>
        <v>-260261.9333203081</v>
      </c>
      <c r="L236" s="13">
        <f t="shared" si="82"/>
        <v>-16222097.925496019</v>
      </c>
      <c r="M236" s="15">
        <f t="shared" si="75"/>
        <v>-0.11126775325741023</v>
      </c>
      <c r="N236" s="13">
        <f t="shared" si="66"/>
        <v>35458.710856624886</v>
      </c>
      <c r="O236" s="13">
        <f t="shared" si="76"/>
        <v>2107652.7755143321</v>
      </c>
      <c r="P236" s="15">
        <f t="shared" si="67"/>
        <v>0.47397998407999098</v>
      </c>
      <c r="Q236" s="7">
        <f t="shared" si="77"/>
        <v>4446712.6172117749</v>
      </c>
      <c r="R236" s="7">
        <f t="shared" si="78"/>
        <v>2339059.8416974428</v>
      </c>
      <c r="S236" s="13">
        <f>IF('BANCO DE DADOS'!$AD$32="Sim",R236,Q236)</f>
        <v>2339059.8416974428</v>
      </c>
      <c r="T236" s="9">
        <f t="shared" si="79"/>
        <v>232</v>
      </c>
      <c r="U236" s="17">
        <f t="shared" ca="1" si="80"/>
        <v>52352</v>
      </c>
      <c r="V236" s="22"/>
      <c r="W236" s="22"/>
      <c r="X236" s="22"/>
    </row>
    <row r="237" spans="2:24">
      <c r="B237" s="17">
        <f t="shared" ca="1" si="68"/>
        <v>52352</v>
      </c>
      <c r="C237" s="9">
        <f t="shared" si="81"/>
        <v>233</v>
      </c>
      <c r="D237" s="9"/>
      <c r="E237" s="13">
        <f t="shared" si="69"/>
        <v>32821.885247693514</v>
      </c>
      <c r="F237" s="14">
        <f t="shared" si="70"/>
        <v>2632143.6602654443</v>
      </c>
      <c r="G237" s="15">
        <f t="shared" si="71"/>
        <v>1.1114262176117722</v>
      </c>
      <c r="H237" s="13">
        <f t="shared" si="72"/>
        <v>28610.282869672719</v>
      </c>
      <c r="I237" s="13">
        <f t="shared" si="73"/>
        <v>1876001.1250636959</v>
      </c>
      <c r="J237" s="15">
        <f t="shared" si="65"/>
        <v>-0.11142621761177218</v>
      </c>
      <c r="K237" s="13">
        <f t="shared" si="74"/>
        <v>-263885.99407381611</v>
      </c>
      <c r="L237" s="13">
        <f t="shared" si="82"/>
        <v>-16485983.919569835</v>
      </c>
      <c r="M237" s="15">
        <f t="shared" si="75"/>
        <v>-0.1114262176117722</v>
      </c>
      <c r="N237" s="13">
        <f t="shared" si="66"/>
        <v>35948.579592044785</v>
      </c>
      <c r="O237" s="13">
        <f t="shared" si="76"/>
        <v>2139887.1191375125</v>
      </c>
      <c r="P237" s="15">
        <f t="shared" si="67"/>
        <v>0.47467133844089232</v>
      </c>
      <c r="Q237" s="7">
        <f t="shared" si="77"/>
        <v>4508144.7853291407</v>
      </c>
      <c r="R237" s="7">
        <f t="shared" si="78"/>
        <v>2368257.6661916282</v>
      </c>
      <c r="S237" s="13">
        <f>IF('BANCO DE DADOS'!$AD$32="Sim",R237,Q237)</f>
        <v>2368257.6661916282</v>
      </c>
      <c r="T237" s="9">
        <f t="shared" si="79"/>
        <v>233</v>
      </c>
      <c r="U237" s="17">
        <f t="shared" ca="1" si="80"/>
        <v>52383</v>
      </c>
      <c r="V237" s="22"/>
      <c r="W237" s="22"/>
      <c r="X237" s="22"/>
    </row>
    <row r="238" spans="2:24">
      <c r="B238" s="17">
        <f t="shared" ca="1" si="68"/>
        <v>52383</v>
      </c>
      <c r="C238" s="9">
        <f t="shared" si="81"/>
        <v>234</v>
      </c>
      <c r="D238" s="9"/>
      <c r="E238" s="13">
        <f t="shared" si="69"/>
        <v>33218.398298545493</v>
      </c>
      <c r="F238" s="14">
        <f t="shared" si="70"/>
        <v>2665362.0585639896</v>
      </c>
      <c r="G238" s="15">
        <f t="shared" si="71"/>
        <v>1.1115833328964362</v>
      </c>
      <c r="H238" s="13">
        <f t="shared" si="72"/>
        <v>29005.539289062643</v>
      </c>
      <c r="I238" s="13">
        <f t="shared" si="73"/>
        <v>1905006.6643527586</v>
      </c>
      <c r="J238" s="15">
        <f t="shared" si="65"/>
        <v>-0.11158333289643618</v>
      </c>
      <c r="K238" s="13">
        <f t="shared" si="74"/>
        <v>-267555.27279751422</v>
      </c>
      <c r="L238" s="13">
        <f t="shared" si="82"/>
        <v>-16753539.192367349</v>
      </c>
      <c r="M238" s="15">
        <f t="shared" si="75"/>
        <v>-0.11158333289643617</v>
      </c>
      <c r="N238" s="13">
        <f t="shared" si="66"/>
        <v>36444.762008407713</v>
      </c>
      <c r="O238" s="13">
        <f t="shared" si="76"/>
        <v>2172561.9371502739</v>
      </c>
      <c r="P238" s="15">
        <f t="shared" si="67"/>
        <v>0.47535813166596619</v>
      </c>
      <c r="Q238" s="7">
        <f t="shared" si="77"/>
        <v>4570368.7229167493</v>
      </c>
      <c r="R238" s="7">
        <f t="shared" si="78"/>
        <v>2397806.7857664754</v>
      </c>
      <c r="S238" s="13">
        <f>IF('BANCO DE DADOS'!$AD$32="Sim",R238,Q238)</f>
        <v>2397806.7857664754</v>
      </c>
      <c r="T238" s="9">
        <f t="shared" si="79"/>
        <v>234</v>
      </c>
      <c r="U238" s="17">
        <f t="shared" ca="1" si="80"/>
        <v>52413</v>
      </c>
      <c r="V238" s="22"/>
      <c r="W238" s="22"/>
      <c r="X238" s="22"/>
    </row>
    <row r="239" spans="2:24">
      <c r="B239" s="17">
        <f t="shared" ca="1" si="68"/>
        <v>52413</v>
      </c>
      <c r="C239" s="9">
        <f t="shared" si="81"/>
        <v>235</v>
      </c>
      <c r="D239" s="9"/>
      <c r="E239" s="13">
        <f t="shared" si="69"/>
        <v>33619.701525169206</v>
      </c>
      <c r="F239" s="14">
        <f t="shared" si="70"/>
        <v>2698981.760089159</v>
      </c>
      <c r="G239" s="15">
        <f t="shared" si="71"/>
        <v>1.1117391088433055</v>
      </c>
      <c r="H239" s="13">
        <f t="shared" si="72"/>
        <v>29405.889977064289</v>
      </c>
      <c r="I239" s="13">
        <f t="shared" si="73"/>
        <v>1934412.5543298228</v>
      </c>
      <c r="J239" s="15">
        <f t="shared" si="65"/>
        <v>-0.11173910884330551</v>
      </c>
      <c r="K239" s="13">
        <f t="shared" si="74"/>
        <v>-271270.31356347259</v>
      </c>
      <c r="L239" s="13">
        <f t="shared" si="82"/>
        <v>-17024809.505930822</v>
      </c>
      <c r="M239" s="15">
        <f t="shared" si="75"/>
        <v>-0.11173910884330561</v>
      </c>
      <c r="N239" s="13">
        <f t="shared" si="66"/>
        <v>36947.33692566125</v>
      </c>
      <c r="O239" s="13">
        <f t="shared" si="76"/>
        <v>2205682.8678932963</v>
      </c>
      <c r="P239" s="15">
        <f t="shared" si="67"/>
        <v>0.47604039678411958</v>
      </c>
      <c r="Q239" s="7">
        <f t="shared" si="77"/>
        <v>4633394.3144189827</v>
      </c>
      <c r="R239" s="7">
        <f t="shared" si="78"/>
        <v>2427711.4465256864</v>
      </c>
      <c r="S239" s="13">
        <f>IF('BANCO DE DADOS'!$AD$32="Sim",R239,Q239)</f>
        <v>2427711.4465256864</v>
      </c>
      <c r="T239" s="9">
        <f t="shared" si="79"/>
        <v>235</v>
      </c>
      <c r="U239" s="17">
        <f t="shared" ca="1" si="80"/>
        <v>52444</v>
      </c>
      <c r="V239" s="22"/>
      <c r="W239" s="22"/>
      <c r="X239" s="22"/>
    </row>
    <row r="240" spans="2:24">
      <c r="B240" s="17">
        <f t="shared" ca="1" si="68"/>
        <v>52444</v>
      </c>
      <c r="C240" s="9">
        <f t="shared" si="81"/>
        <v>236</v>
      </c>
      <c r="D240" s="9"/>
      <c r="E240" s="13">
        <f t="shared" si="69"/>
        <v>34025.852796489446</v>
      </c>
      <c r="F240" s="14">
        <f t="shared" si="70"/>
        <v>2733007.6128856484</v>
      </c>
      <c r="G240" s="15">
        <f t="shared" si="71"/>
        <v>1.1118935551352787</v>
      </c>
      <c r="H240" s="13">
        <f t="shared" si="72"/>
        <v>29811.398530490434</v>
      </c>
      <c r="I240" s="13">
        <f t="shared" si="73"/>
        <v>1964223.9528603132</v>
      </c>
      <c r="J240" s="15">
        <f t="shared" si="65"/>
        <v>-0.11189355513527866</v>
      </c>
      <c r="K240" s="13">
        <f t="shared" si="74"/>
        <v>-275031.66701991623</v>
      </c>
      <c r="L240" s="13">
        <f t="shared" si="82"/>
        <v>-17299841.172950737</v>
      </c>
      <c r="M240" s="15">
        <f t="shared" si="75"/>
        <v>-0.11189355513527875</v>
      </c>
      <c r="N240" s="13">
        <f t="shared" si="66"/>
        <v>37456.384132337815</v>
      </c>
      <c r="O240" s="13">
        <f t="shared" si="76"/>
        <v>2239255.6198802306</v>
      </c>
      <c r="P240" s="15">
        <f t="shared" si="67"/>
        <v>0.47671816654936761</v>
      </c>
      <c r="Q240" s="7">
        <f t="shared" si="77"/>
        <v>4697231.5657459628</v>
      </c>
      <c r="R240" s="7">
        <f t="shared" si="78"/>
        <v>2457975.9458657322</v>
      </c>
      <c r="S240" s="13">
        <f>IF('BANCO DE DADOS'!$AD$32="Sim",R240,Q240)</f>
        <v>2457975.9458657322</v>
      </c>
      <c r="T240" s="9">
        <f t="shared" si="79"/>
        <v>236</v>
      </c>
      <c r="U240" s="17">
        <f t="shared" ca="1" si="80"/>
        <v>52475</v>
      </c>
      <c r="V240" s="22"/>
      <c r="W240" s="22"/>
      <c r="X240" s="22"/>
    </row>
    <row r="241" spans="2:24">
      <c r="B241" s="17">
        <f t="shared" ca="1" si="68"/>
        <v>52475</v>
      </c>
      <c r="C241" s="9">
        <f t="shared" si="81"/>
        <v>237</v>
      </c>
      <c r="D241" s="9"/>
      <c r="E241" s="13">
        <f t="shared" si="69"/>
        <v>34436.910680531146</v>
      </c>
      <c r="F241" s="14">
        <f t="shared" si="70"/>
        <v>2767444.5235661794</v>
      </c>
      <c r="G241" s="15">
        <f t="shared" si="71"/>
        <v>1.1120466814062866</v>
      </c>
      <c r="H241" s="13">
        <f t="shared" si="72"/>
        <v>30222.129327668081</v>
      </c>
      <c r="I241" s="13">
        <f t="shared" si="73"/>
        <v>1994446.0821879813</v>
      </c>
      <c r="J241" s="15">
        <f t="shared" si="65"/>
        <v>-0.1120466814062866</v>
      </c>
      <c r="K241" s="13">
        <f t="shared" si="74"/>
        <v>-278839.89047066215</v>
      </c>
      <c r="L241" s="13">
        <f t="shared" si="82"/>
        <v>-17578681.063421398</v>
      </c>
      <c r="M241" s="15">
        <f t="shared" si="75"/>
        <v>-0.11204668140628658</v>
      </c>
      <c r="N241" s="13">
        <f t="shared" si="66"/>
        <v>37971.984397361302</v>
      </c>
      <c r="O241" s="13">
        <f t="shared" si="76"/>
        <v>2273285.9726586449</v>
      </c>
      <c r="P241" s="15">
        <f t="shared" si="67"/>
        <v>0.47739147344368998</v>
      </c>
      <c r="Q241" s="7">
        <f t="shared" si="77"/>
        <v>4761890.6057541622</v>
      </c>
      <c r="R241" s="7">
        <f t="shared" si="78"/>
        <v>2488604.6330955173</v>
      </c>
      <c r="S241" s="13">
        <f>IF('BANCO DE DADOS'!$AD$32="Sim",R241,Q241)</f>
        <v>2488604.6330955173</v>
      </c>
      <c r="T241" s="9">
        <f t="shared" si="79"/>
        <v>237</v>
      </c>
      <c r="U241" s="17">
        <f t="shared" ca="1" si="80"/>
        <v>52505</v>
      </c>
      <c r="V241" s="22"/>
      <c r="W241" s="22"/>
      <c r="X241" s="22"/>
    </row>
    <row r="242" spans="2:24">
      <c r="B242" s="17">
        <f t="shared" ca="1" si="68"/>
        <v>52505</v>
      </c>
      <c r="C242" s="9">
        <f t="shared" si="81"/>
        <v>238</v>
      </c>
      <c r="D242" s="9"/>
      <c r="E242" s="13">
        <f t="shared" si="69"/>
        <v>34852.934452865004</v>
      </c>
      <c r="F242" s="14">
        <f t="shared" si="70"/>
        <v>2802297.4580190443</v>
      </c>
      <c r="G242" s="15">
        <f t="shared" si="71"/>
        <v>1.1121984972413332</v>
      </c>
      <c r="H242" s="13">
        <f t="shared" si="72"/>
        <v>30638.147537964753</v>
      </c>
      <c r="I242" s="13">
        <f t="shared" si="73"/>
        <v>2025084.2297259462</v>
      </c>
      <c r="J242" s="15">
        <f t="shared" si="65"/>
        <v>-0.11219849724133324</v>
      </c>
      <c r="K242" s="13">
        <f t="shared" si="74"/>
        <v>-282695.54795552045</v>
      </c>
      <c r="L242" s="13">
        <f t="shared" si="82"/>
        <v>-17861376.611376919</v>
      </c>
      <c r="M242" s="15">
        <f t="shared" si="75"/>
        <v>-0.11219849724133332</v>
      </c>
      <c r="N242" s="13">
        <f t="shared" si="66"/>
        <v>38494.219481997025</v>
      </c>
      <c r="O242" s="13">
        <f t="shared" si="76"/>
        <v>2307779.7776814681</v>
      </c>
      <c r="P242" s="15">
        <f t="shared" si="67"/>
        <v>0.47806034967984851</v>
      </c>
      <c r="Q242" s="7">
        <f t="shared" si="77"/>
        <v>4827381.6877449919</v>
      </c>
      <c r="R242" s="7">
        <f t="shared" si="78"/>
        <v>2519601.9100635238</v>
      </c>
      <c r="S242" s="13">
        <f>IF('BANCO DE DADOS'!$AD$32="Sim",R242,Q242)</f>
        <v>2519601.9100635238</v>
      </c>
      <c r="T242" s="9">
        <f t="shared" si="79"/>
        <v>238</v>
      </c>
      <c r="U242" s="17">
        <f t="shared" ca="1" si="80"/>
        <v>52536</v>
      </c>
      <c r="V242" s="22"/>
      <c r="W242" s="22"/>
      <c r="X242" s="22"/>
    </row>
    <row r="243" spans="2:24">
      <c r="B243" s="17">
        <f t="shared" ca="1" si="68"/>
        <v>52536</v>
      </c>
      <c r="C243" s="9">
        <f t="shared" si="81"/>
        <v>239</v>
      </c>
      <c r="D243" s="9"/>
      <c r="E243" s="13">
        <f t="shared" si="69"/>
        <v>35273.984105155185</v>
      </c>
      <c r="F243" s="14">
        <f t="shared" si="70"/>
        <v>2837571.4421241996</v>
      </c>
      <c r="G243" s="15">
        <f t="shared" si="71"/>
        <v>1.112349012176536</v>
      </c>
      <c r="H243" s="13">
        <f t="shared" si="72"/>
        <v>31059.519131430454</v>
      </c>
      <c r="I243" s="13">
        <f t="shared" si="73"/>
        <v>2056143.7488573766</v>
      </c>
      <c r="J243" s="15">
        <f t="shared" si="65"/>
        <v>-0.11234901217653603</v>
      </c>
      <c r="K243" s="13">
        <f t="shared" si="74"/>
        <v>-286599.21033166489</v>
      </c>
      <c r="L243" s="13">
        <f t="shared" si="82"/>
        <v>-18147975.821708582</v>
      </c>
      <c r="M243" s="15">
        <f t="shared" si="75"/>
        <v>-0.11234901217653608</v>
      </c>
      <c r="N243" s="13">
        <f t="shared" si="66"/>
        <v>39023.172151946703</v>
      </c>
      <c r="O243" s="13">
        <f t="shared" si="76"/>
        <v>2342742.9591890424</v>
      </c>
      <c r="P243" s="15">
        <f t="shared" si="67"/>
        <v>0.47872482720416287</v>
      </c>
      <c r="Q243" s="7">
        <f t="shared" si="77"/>
        <v>4893715.1909815772</v>
      </c>
      <c r="R243" s="7">
        <f t="shared" si="78"/>
        <v>2550972.2317925347</v>
      </c>
      <c r="S243" s="13">
        <f>IF('BANCO DE DADOS'!$AD$32="Sim",R243,Q243)</f>
        <v>2550972.2317925347</v>
      </c>
      <c r="T243" s="9">
        <f t="shared" si="79"/>
        <v>239</v>
      </c>
      <c r="U243" s="17">
        <f t="shared" ca="1" si="80"/>
        <v>52566</v>
      </c>
      <c r="V243" s="22"/>
      <c r="W243" s="22"/>
      <c r="X243" s="22"/>
    </row>
    <row r="244" spans="2:24">
      <c r="B244" s="17">
        <f t="shared" ca="1" si="68"/>
        <v>52566</v>
      </c>
      <c r="C244" s="9">
        <f t="shared" si="81"/>
        <v>240</v>
      </c>
      <c r="D244" s="9">
        <v>20</v>
      </c>
      <c r="E244" s="13">
        <f t="shared" si="69"/>
        <v>35700.120353810256</v>
      </c>
      <c r="F244" s="14">
        <f t="shared" si="70"/>
        <v>2873271.5624780096</v>
      </c>
      <c r="G244" s="15">
        <f t="shared" si="71"/>
        <v>1.1124982356991651</v>
      </c>
      <c r="H244" s="13">
        <f t="shared" si="72"/>
        <v>31486.310888556654</v>
      </c>
      <c r="I244" s="13">
        <f t="shared" si="73"/>
        <v>2087630.0597459334</v>
      </c>
      <c r="J244" s="15">
        <f t="shared" si="65"/>
        <v>-0.11249823569916506</v>
      </c>
      <c r="K244" s="13">
        <f t="shared" si="74"/>
        <v>-290551.45535598602</v>
      </c>
      <c r="L244" s="13">
        <f t="shared" si="82"/>
        <v>-18438527.277064569</v>
      </c>
      <c r="M244" s="15">
        <f t="shared" si="75"/>
        <v>-0.11249823569916498</v>
      </c>
      <c r="N244" s="13">
        <f t="shared" si="66"/>
        <v>39558.926189590224</v>
      </c>
      <c r="O244" s="13">
        <f t="shared" si="76"/>
        <v>2378181.5151019208</v>
      </c>
      <c r="P244" s="15">
        <f t="shared" si="67"/>
        <v>0.47938493769924739</v>
      </c>
      <c r="Q244" s="7">
        <f t="shared" si="77"/>
        <v>4960901.6222239444</v>
      </c>
      <c r="R244" s="7">
        <f t="shared" si="78"/>
        <v>2582720.1071220236</v>
      </c>
      <c r="S244" s="13">
        <f>IF('BANCO DE DADOS'!$AD$32="Sim",R244,Q244)</f>
        <v>2582720.1071220236</v>
      </c>
      <c r="T244" s="9">
        <f t="shared" si="79"/>
        <v>240</v>
      </c>
      <c r="U244" s="17">
        <f t="shared" ca="1" si="80"/>
        <v>52597</v>
      </c>
      <c r="V244" s="22"/>
      <c r="W244" s="22"/>
      <c r="X244" s="22"/>
    </row>
    <row r="245" spans="2:24">
      <c r="B245" s="17">
        <f t="shared" ca="1" si="68"/>
        <v>52597</v>
      </c>
      <c r="C245" s="9">
        <f t="shared" si="81"/>
        <v>241</v>
      </c>
      <c r="D245" s="9"/>
      <c r="E245" s="13">
        <f t="shared" si="69"/>
        <v>36131.404648738644</v>
      </c>
      <c r="F245" s="14">
        <f t="shared" si="70"/>
        <v>2909402.9671267481</v>
      </c>
      <c r="G245" s="15">
        <f t="shared" si="71"/>
        <v>1.1126461772476843</v>
      </c>
      <c r="H245" s="13">
        <f t="shared" si="72"/>
        <v>31918.59041015372</v>
      </c>
      <c r="I245" s="13">
        <f t="shared" si="73"/>
        <v>2119548.6501560872</v>
      </c>
      <c r="J245" s="15">
        <f t="shared" si="65"/>
        <v>-0.11264617724768433</v>
      </c>
      <c r="K245" s="13">
        <f t="shared" si="74"/>
        <v>-294552.86776844086</v>
      </c>
      <c r="L245" s="13">
        <f t="shared" si="82"/>
        <v>-18733080.14483301</v>
      </c>
      <c r="M245" s="15">
        <f t="shared" si="75"/>
        <v>-0.11264617724768433</v>
      </c>
      <c r="N245" s="13">
        <f t="shared" si="66"/>
        <v>40101.566406376041</v>
      </c>
      <c r="O245" s="13">
        <f t="shared" si="76"/>
        <v>2414101.5179245295</v>
      </c>
      <c r="P245" s="15">
        <f t="shared" si="67"/>
        <v>0.48004071258670777</v>
      </c>
      <c r="Q245" s="7">
        <f t="shared" si="77"/>
        <v>5028951.6172828367</v>
      </c>
      <c r="R245" s="7">
        <f t="shared" si="78"/>
        <v>2614850.0993583072</v>
      </c>
      <c r="S245" s="13">
        <f>IF('BANCO DE DADOS'!$AD$32="Sim",R245,Q245)</f>
        <v>2614850.0993583072</v>
      </c>
      <c r="T245" s="9">
        <f t="shared" si="79"/>
        <v>241</v>
      </c>
      <c r="U245" s="17">
        <f t="shared" ca="1" si="80"/>
        <v>52628</v>
      </c>
      <c r="V245" s="22"/>
      <c r="W245" s="22"/>
      <c r="X245" s="22"/>
    </row>
    <row r="246" spans="2:24">
      <c r="B246" s="17">
        <f t="shared" ca="1" si="68"/>
        <v>52628</v>
      </c>
      <c r="C246" s="9">
        <f t="shared" si="81"/>
        <v>242</v>
      </c>
      <c r="D246" s="9"/>
      <c r="E246" s="13">
        <f t="shared" si="69"/>
        <v>36567.899182209891</v>
      </c>
      <c r="F246" s="14">
        <f t="shared" si="70"/>
        <v>2945970.8663089578</v>
      </c>
      <c r="G246" s="15">
        <f t="shared" si="71"/>
        <v>1.1127928462117938</v>
      </c>
      <c r="H246" s="13">
        <f t="shared" si="72"/>
        <v>32356.426127348219</v>
      </c>
      <c r="I246" s="13">
        <f t="shared" si="73"/>
        <v>2151905.0762834353</v>
      </c>
      <c r="J246" s="15">
        <f t="shared" si="65"/>
        <v>-0.11279284621179375</v>
      </c>
      <c r="K246" s="13">
        <f t="shared" si="74"/>
        <v>-298604.0393764074</v>
      </c>
      <c r="L246" s="13">
        <f t="shared" si="82"/>
        <v>-19031684.184209418</v>
      </c>
      <c r="M246" s="15">
        <f t="shared" si="75"/>
        <v>-0.11279284621179368</v>
      </c>
      <c r="N246" s="13">
        <f t="shared" si="66"/>
        <v>40651.178655361902</v>
      </c>
      <c r="O246" s="13">
        <f t="shared" si="76"/>
        <v>2450509.1156598441</v>
      </c>
      <c r="P246" s="15">
        <f t="shared" si="67"/>
        <v>0.48069218302980132</v>
      </c>
      <c r="Q246" s="7">
        <f t="shared" si="77"/>
        <v>5097875.9425923945</v>
      </c>
      <c r="R246" s="7">
        <f t="shared" si="78"/>
        <v>2647366.8269325504</v>
      </c>
      <c r="S246" s="13">
        <f>IF('BANCO DE DADOS'!$AD$32="Sim",R246,Q246)</f>
        <v>2647366.8269325504</v>
      </c>
      <c r="T246" s="9">
        <f t="shared" si="79"/>
        <v>242</v>
      </c>
      <c r="U246" s="17">
        <f t="shared" ca="1" si="80"/>
        <v>52657</v>
      </c>
      <c r="V246" s="22"/>
      <c r="W246" s="22"/>
      <c r="X246" s="22"/>
    </row>
    <row r="247" spans="2:24">
      <c r="B247" s="17">
        <f t="shared" ca="1" si="68"/>
        <v>52657</v>
      </c>
      <c r="C247" s="9">
        <f t="shared" si="81"/>
        <v>243</v>
      </c>
      <c r="D247" s="9"/>
      <c r="E247" s="13">
        <f t="shared" si="69"/>
        <v>37009.666897822892</v>
      </c>
      <c r="F247" s="14">
        <f t="shared" si="70"/>
        <v>2982980.5332067809</v>
      </c>
      <c r="G247" s="15">
        <f t="shared" si="71"/>
        <v>1.1129382519324704</v>
      </c>
      <c r="H247" s="13">
        <f t="shared" si="72"/>
        <v>32799.887311701583</v>
      </c>
      <c r="I247" s="13">
        <f t="shared" si="73"/>
        <v>2184704.963595137</v>
      </c>
      <c r="J247" s="15">
        <f t="shared" si="65"/>
        <v>-0.11293825193247042</v>
      </c>
      <c r="K247" s="13">
        <f t="shared" si="74"/>
        <v>-302705.56914006034</v>
      </c>
      <c r="L247" s="13">
        <f t="shared" si="82"/>
        <v>-19334389.753349479</v>
      </c>
      <c r="M247" s="15">
        <f t="shared" si="75"/>
        <v>-0.1129382519324704</v>
      </c>
      <c r="N247" s="13">
        <f t="shared" si="66"/>
        <v>41207.849843907818</v>
      </c>
      <c r="O247" s="13">
        <f t="shared" si="76"/>
        <v>2487410.5327351987</v>
      </c>
      <c r="P247" s="15">
        <f t="shared" si="67"/>
        <v>0.48133937993605858</v>
      </c>
      <c r="Q247" s="7">
        <f t="shared" si="77"/>
        <v>5167685.4968019193</v>
      </c>
      <c r="R247" s="7">
        <f t="shared" si="78"/>
        <v>2680274.9640667206</v>
      </c>
      <c r="S247" s="13">
        <f>IF('BANCO DE DADOS'!$AD$32="Sim",R247,Q247)</f>
        <v>2680274.9640667206</v>
      </c>
      <c r="T247" s="9">
        <f t="shared" si="79"/>
        <v>243</v>
      </c>
      <c r="U247" s="17">
        <f t="shared" ca="1" si="80"/>
        <v>52688</v>
      </c>
      <c r="V247" s="22"/>
      <c r="W247" s="22"/>
      <c r="X247" s="22"/>
    </row>
    <row r="248" spans="2:24">
      <c r="B248" s="17">
        <f t="shared" ca="1" si="68"/>
        <v>52688</v>
      </c>
      <c r="C248" s="9">
        <f t="shared" si="81"/>
        <v>244</v>
      </c>
      <c r="D248" s="9"/>
      <c r="E248" s="13">
        <f t="shared" si="69"/>
        <v>37456.771499582552</v>
      </c>
      <c r="F248" s="14">
        <f t="shared" si="70"/>
        <v>3020437.3047063635</v>
      </c>
      <c r="G248" s="15">
        <f t="shared" si="71"/>
        <v>1.1130824037020122</v>
      </c>
      <c r="H248" s="13">
        <f t="shared" si="72"/>
        <v>33249.044085451584</v>
      </c>
      <c r="I248" s="13">
        <f t="shared" si="73"/>
        <v>2217954.0076805884</v>
      </c>
      <c r="J248" s="15">
        <f t="shared" si="65"/>
        <v>-0.11308240370201217</v>
      </c>
      <c r="K248" s="13">
        <f t="shared" si="74"/>
        <v>-306858.06325877598</v>
      </c>
      <c r="L248" s="13">
        <f t="shared" si="82"/>
        <v>-19641247.816608254</v>
      </c>
      <c r="M248" s="15">
        <f t="shared" si="75"/>
        <v>-0.11308240370201214</v>
      </c>
      <c r="N248" s="13">
        <f t="shared" si="66"/>
        <v>41771.667946523055</v>
      </c>
      <c r="O248" s="13">
        <f t="shared" si="76"/>
        <v>2524812.0709393658</v>
      </c>
      <c r="P248" s="15">
        <f t="shared" si="67"/>
        <v>0.48198233395986917</v>
      </c>
      <c r="Q248" s="7">
        <f t="shared" si="77"/>
        <v>5238391.3123869533</v>
      </c>
      <c r="R248" s="7">
        <f t="shared" si="78"/>
        <v>2713579.2414475875</v>
      </c>
      <c r="S248" s="13">
        <f>IF('BANCO DE DADOS'!$AD$32="Sim",R248,Q248)</f>
        <v>2713579.2414475875</v>
      </c>
      <c r="T248" s="9">
        <f t="shared" si="79"/>
        <v>244</v>
      </c>
      <c r="U248" s="17">
        <f t="shared" ca="1" si="80"/>
        <v>52718</v>
      </c>
      <c r="V248" s="22"/>
      <c r="W248" s="22"/>
      <c r="X248" s="22"/>
    </row>
    <row r="249" spans="2:24">
      <c r="B249" s="17">
        <f t="shared" ca="1" si="68"/>
        <v>52718</v>
      </c>
      <c r="C249" s="9">
        <f t="shared" si="81"/>
        <v>245</v>
      </c>
      <c r="D249" s="9"/>
      <c r="E249" s="13">
        <f t="shared" si="69"/>
        <v>37909.277461086043</v>
      </c>
      <c r="F249" s="14">
        <f t="shared" si="70"/>
        <v>3058346.5821674494</v>
      </c>
      <c r="G249" s="15">
        <f t="shared" si="71"/>
        <v>1.1132253107640813</v>
      </c>
      <c r="H249" s="13">
        <f t="shared" si="72"/>
        <v>33703.967431878045</v>
      </c>
      <c r="I249" s="13">
        <f t="shared" si="73"/>
        <v>2251657.9751124666</v>
      </c>
      <c r="J249" s="15">
        <f t="shared" si="65"/>
        <v>-0.11322531076408127</v>
      </c>
      <c r="K249" s="13">
        <f t="shared" si="74"/>
        <v>-311062.13525858335</v>
      </c>
      <c r="L249" s="13">
        <f t="shared" si="82"/>
        <v>-19952309.951866835</v>
      </c>
      <c r="M249" s="15">
        <f t="shared" si="75"/>
        <v>-0.11322531076408122</v>
      </c>
      <c r="N249" s="13">
        <f t="shared" si="66"/>
        <v>42342.722017869026</v>
      </c>
      <c r="O249" s="13">
        <f t="shared" si="76"/>
        <v>2562720.1103710514</v>
      </c>
      <c r="P249" s="15">
        <f t="shared" si="67"/>
        <v>0.48262107550503131</v>
      </c>
      <c r="Q249" s="7">
        <f t="shared" si="77"/>
        <v>5310004.5572799174</v>
      </c>
      <c r="R249" s="7">
        <f t="shared" si="78"/>
        <v>2747284.4469088661</v>
      </c>
      <c r="S249" s="13">
        <f>IF('BANCO DE DADOS'!$AD$32="Sim",R249,Q249)</f>
        <v>2747284.4469088661</v>
      </c>
      <c r="T249" s="9">
        <f t="shared" si="79"/>
        <v>245</v>
      </c>
      <c r="U249" s="17">
        <f t="shared" ca="1" si="80"/>
        <v>52749</v>
      </c>
      <c r="V249" s="22"/>
      <c r="W249" s="22"/>
      <c r="X249" s="22"/>
    </row>
    <row r="250" spans="2:24">
      <c r="B250" s="17">
        <f t="shared" ca="1" si="68"/>
        <v>52749</v>
      </c>
      <c r="C250" s="9">
        <f t="shared" si="81"/>
        <v>246</v>
      </c>
      <c r="D250" s="9"/>
      <c r="E250" s="13">
        <f t="shared" si="69"/>
        <v>38367.250034820085</v>
      </c>
      <c r="F250" s="14">
        <f t="shared" si="70"/>
        <v>3096713.8322022697</v>
      </c>
      <c r="G250" s="15">
        <f t="shared" si="71"/>
        <v>1.1133669823137491</v>
      </c>
      <c r="H250" s="13">
        <f t="shared" si="72"/>
        <v>34164.729205794421</v>
      </c>
      <c r="I250" s="13">
        <f t="shared" si="73"/>
        <v>2285822.7043182612</v>
      </c>
      <c r="J250" s="15">
        <f t="shared" si="65"/>
        <v>-0.11336698231374909</v>
      </c>
      <c r="K250" s="13">
        <f t="shared" si="74"/>
        <v>-315318.40608066972</v>
      </c>
      <c r="L250" s="13">
        <f t="shared" si="82"/>
        <v>-20267628.357947506</v>
      </c>
      <c r="M250" s="15">
        <f t="shared" si="75"/>
        <v>-0.11336698231374898</v>
      </c>
      <c r="N250" s="13">
        <f t="shared" si="66"/>
        <v>42921.102205920019</v>
      </c>
      <c r="O250" s="13">
        <f t="shared" si="76"/>
        <v>2601141.1103989324</v>
      </c>
      <c r="P250" s="15">
        <f t="shared" si="67"/>
        <v>0.48325563472726646</v>
      </c>
      <c r="Q250" s="7">
        <f t="shared" si="77"/>
        <v>5382536.5365205323</v>
      </c>
      <c r="R250" s="7">
        <f t="shared" si="78"/>
        <v>2781395.4261216</v>
      </c>
      <c r="S250" s="13">
        <f>IF('BANCO DE DADOS'!$AD$32="Sim",R250,Q250)</f>
        <v>2781395.4261216</v>
      </c>
      <c r="T250" s="9">
        <f t="shared" si="79"/>
        <v>246</v>
      </c>
      <c r="U250" s="17">
        <f t="shared" ca="1" si="80"/>
        <v>52779</v>
      </c>
      <c r="V250" s="22"/>
      <c r="W250" s="22"/>
      <c r="X250" s="22"/>
    </row>
    <row r="251" spans="2:24">
      <c r="B251" s="17">
        <f t="shared" ca="1" si="68"/>
        <v>52779</v>
      </c>
      <c r="C251" s="9">
        <f t="shared" si="81"/>
        <v>247</v>
      </c>
      <c r="D251" s="9"/>
      <c r="E251" s="13">
        <f t="shared" si="69"/>
        <v>38830.75526157047</v>
      </c>
      <c r="F251" s="14">
        <f t="shared" si="70"/>
        <v>3135544.5874638404</v>
      </c>
      <c r="G251" s="15">
        <f t="shared" si="71"/>
        <v>1.1135074274975421</v>
      </c>
      <c r="H251" s="13">
        <f t="shared" si="72"/>
        <v>34631.402144166685</v>
      </c>
      <c r="I251" s="13">
        <f t="shared" si="73"/>
        <v>2320454.1064624279</v>
      </c>
      <c r="J251" s="15">
        <f t="shared" si="65"/>
        <v>-0.11350742749754206</v>
      </c>
      <c r="K251" s="13">
        <f t="shared" si="74"/>
        <v>-319627.50417095702</v>
      </c>
      <c r="L251" s="13">
        <f t="shared" si="82"/>
        <v>-20587255.862118464</v>
      </c>
      <c r="M251" s="15">
        <f t="shared" si="75"/>
        <v>-0.11350742749754204</v>
      </c>
      <c r="N251" s="13">
        <f t="shared" si="66"/>
        <v>43506.899765283597</v>
      </c>
      <c r="O251" s="13">
        <f t="shared" si="76"/>
        <v>2640081.6106333858</v>
      </c>
      <c r="P251" s="15">
        <f t="shared" si="67"/>
        <v>0.48388604153669967</v>
      </c>
      <c r="Q251" s="7">
        <f t="shared" si="77"/>
        <v>5455998.6939262692</v>
      </c>
      <c r="R251" s="7">
        <f t="shared" si="78"/>
        <v>2815917.0832928834</v>
      </c>
      <c r="S251" s="13">
        <f>IF('BANCO DE DADOS'!$AD$32="Sim",R251,Q251)</f>
        <v>2815917.0832928834</v>
      </c>
      <c r="T251" s="9">
        <f t="shared" si="79"/>
        <v>247</v>
      </c>
      <c r="U251" s="17">
        <f t="shared" ca="1" si="80"/>
        <v>52810</v>
      </c>
      <c r="V251" s="22"/>
      <c r="W251" s="22"/>
      <c r="X251" s="22"/>
    </row>
    <row r="252" spans="2:24">
      <c r="B252" s="17">
        <f t="shared" ca="1" si="68"/>
        <v>52810</v>
      </c>
      <c r="C252" s="9">
        <f t="shared" si="81"/>
        <v>248</v>
      </c>
      <c r="D252" s="9"/>
      <c r="E252" s="13">
        <f t="shared" si="69"/>
        <v>39299.859979945351</v>
      </c>
      <c r="F252" s="14">
        <f t="shared" si="70"/>
        <v>3174844.4474437856</v>
      </c>
      <c r="G252" s="15">
        <f t="shared" si="71"/>
        <v>1.113646655413489</v>
      </c>
      <c r="H252" s="13">
        <f t="shared" si="72"/>
        <v>35104.059876861007</v>
      </c>
      <c r="I252" s="13">
        <f t="shared" si="73"/>
        <v>2355558.1663392889</v>
      </c>
      <c r="J252" s="15">
        <f t="shared" si="65"/>
        <v>-0.11364665541348895</v>
      </c>
      <c r="K252" s="13">
        <f t="shared" si="74"/>
        <v>-323990.06557075866</v>
      </c>
      <c r="L252" s="13">
        <f t="shared" si="82"/>
        <v>-20911245.927689224</v>
      </c>
      <c r="M252" s="15">
        <f t="shared" si="75"/>
        <v>-0.11364665541348885</v>
      </c>
      <c r="N252" s="13">
        <f t="shared" si="66"/>
        <v>44100.207070682671</v>
      </c>
      <c r="O252" s="13">
        <f t="shared" si="76"/>
        <v>2679548.2319100485</v>
      </c>
      <c r="P252" s="15">
        <f t="shared" si="67"/>
        <v>0.48451232560030594</v>
      </c>
      <c r="Q252" s="7">
        <f t="shared" si="77"/>
        <v>5530402.6137830755</v>
      </c>
      <c r="R252" s="7">
        <f t="shared" si="78"/>
        <v>2850854.381873027</v>
      </c>
      <c r="S252" s="13">
        <f>IF('BANCO DE DADOS'!$AD$32="Sim",R252,Q252)</f>
        <v>2850854.381873027</v>
      </c>
      <c r="T252" s="9">
        <f t="shared" si="79"/>
        <v>248</v>
      </c>
      <c r="U252" s="17">
        <f t="shared" ca="1" si="80"/>
        <v>52841</v>
      </c>
      <c r="V252" s="22"/>
      <c r="W252" s="22"/>
      <c r="X252" s="22"/>
    </row>
    <row r="253" spans="2:24">
      <c r="B253" s="17">
        <f t="shared" ca="1" si="68"/>
        <v>52841</v>
      </c>
      <c r="C253" s="9">
        <f t="shared" si="81"/>
        <v>249</v>
      </c>
      <c r="D253" s="9"/>
      <c r="E253" s="13">
        <f t="shared" si="69"/>
        <v>39774.631836013519</v>
      </c>
      <c r="F253" s="14">
        <f t="shared" si="70"/>
        <v>3214619.079279799</v>
      </c>
      <c r="G253" s="15">
        <f t="shared" si="71"/>
        <v>1.1137846751111682</v>
      </c>
      <c r="H253" s="13">
        <f t="shared" si="72"/>
        <v>35582.77693752198</v>
      </c>
      <c r="I253" s="13">
        <f t="shared" si="73"/>
        <v>2391140.9432768109</v>
      </c>
      <c r="J253" s="15">
        <f t="shared" si="65"/>
        <v>-0.11378467511116819</v>
      </c>
      <c r="K253" s="13">
        <f t="shared" si="74"/>
        <v>-328406.73400853388</v>
      </c>
      <c r="L253" s="13">
        <f t="shared" si="82"/>
        <v>-21239652.66169776</v>
      </c>
      <c r="M253" s="15">
        <f t="shared" si="75"/>
        <v>-0.11378467511116826</v>
      </c>
      <c r="N253" s="13">
        <f t="shared" si="66"/>
        <v>44701.117630601155</v>
      </c>
      <c r="O253" s="13">
        <f t="shared" si="76"/>
        <v>2719547.6772853462</v>
      </c>
      <c r="P253" s="15">
        <f t="shared" si="67"/>
        <v>0.48513451634432359</v>
      </c>
      <c r="Q253" s="7">
        <f t="shared" si="77"/>
        <v>5605760.0225566113</v>
      </c>
      <c r="R253" s="7">
        <f t="shared" si="78"/>
        <v>2886212.3452712651</v>
      </c>
      <c r="S253" s="13">
        <f>IF('BANCO DE DADOS'!$AD$32="Sim",R253,Q253)</f>
        <v>2886212.3452712651</v>
      </c>
      <c r="T253" s="9">
        <f t="shared" si="79"/>
        <v>249</v>
      </c>
      <c r="U253" s="17">
        <f t="shared" ca="1" si="80"/>
        <v>52871</v>
      </c>
      <c r="V253" s="22"/>
      <c r="W253" s="22"/>
      <c r="X253" s="22"/>
    </row>
    <row r="254" spans="2:24">
      <c r="B254" s="17">
        <f t="shared" ca="1" si="68"/>
        <v>52871</v>
      </c>
      <c r="C254" s="9">
        <f t="shared" si="81"/>
        <v>250</v>
      </c>
      <c r="D254" s="9"/>
      <c r="E254" s="13">
        <f t="shared" si="69"/>
        <v>40255.139293059125</v>
      </c>
      <c r="F254" s="14">
        <f t="shared" si="70"/>
        <v>3254874.2185728583</v>
      </c>
      <c r="G254" s="15">
        <f t="shared" si="71"/>
        <v>1.1139214955917585</v>
      </c>
      <c r="H254" s="13">
        <f t="shared" si="72"/>
        <v>36067.628774582743</v>
      </c>
      <c r="I254" s="13">
        <f t="shared" si="73"/>
        <v>2427208.5720513938</v>
      </c>
      <c r="J254" s="15">
        <f t="shared" si="65"/>
        <v>-0.11392149559175846</v>
      </c>
      <c r="K254" s="13">
        <f t="shared" si="74"/>
        <v>-332878.1609927481</v>
      </c>
      <c r="L254" s="13">
        <f t="shared" si="82"/>
        <v>-21572530.822690509</v>
      </c>
      <c r="M254" s="15">
        <f t="shared" si="75"/>
        <v>-0.11392149559175846</v>
      </c>
      <c r="N254" s="13">
        <f t="shared" si="66"/>
        <v>45309.726101095177</v>
      </c>
      <c r="O254" s="13">
        <f t="shared" si="76"/>
        <v>2760086.7330441424</v>
      </c>
      <c r="P254" s="15">
        <f t="shared" si="67"/>
        <v>0.48575264295663495</v>
      </c>
      <c r="Q254" s="7">
        <f t="shared" si="77"/>
        <v>5682082.7906242525</v>
      </c>
      <c r="R254" s="7">
        <f t="shared" si="78"/>
        <v>2921996.0575801102</v>
      </c>
      <c r="S254" s="13">
        <f>IF('BANCO DE DADOS'!$AD$32="Sim",R254,Q254)</f>
        <v>2921996.0575801102</v>
      </c>
      <c r="T254" s="9">
        <f t="shared" si="79"/>
        <v>250</v>
      </c>
      <c r="U254" s="17">
        <f t="shared" ca="1" si="80"/>
        <v>52902</v>
      </c>
      <c r="V254" s="22"/>
      <c r="W254" s="22"/>
      <c r="X254" s="22"/>
    </row>
    <row r="255" spans="2:24">
      <c r="B255" s="17">
        <f t="shared" ca="1" si="68"/>
        <v>52902</v>
      </c>
      <c r="C255" s="9">
        <f t="shared" si="81"/>
        <v>251</v>
      </c>
      <c r="D255" s="9"/>
      <c r="E255" s="13">
        <f t="shared" si="69"/>
        <v>40741.451641454289</v>
      </c>
      <c r="F255" s="14">
        <f t="shared" si="70"/>
        <v>3295615.6702143126</v>
      </c>
      <c r="G255" s="15">
        <f t="shared" si="71"/>
        <v>1.1140571258080878</v>
      </c>
      <c r="H255" s="13">
        <f t="shared" si="72"/>
        <v>36558.691762408758</v>
      </c>
      <c r="I255" s="13">
        <f t="shared" si="73"/>
        <v>2463767.2638138025</v>
      </c>
      <c r="J255" s="15">
        <f t="shared" si="65"/>
        <v>-0.1140571258080878</v>
      </c>
      <c r="K255" s="13">
        <f t="shared" si="74"/>
        <v>-337405.00590585638</v>
      </c>
      <c r="L255" s="13">
        <f t="shared" si="82"/>
        <v>-21909935.828596365</v>
      </c>
      <c r="M255" s="15">
        <f t="shared" si="75"/>
        <v>-0.11405712580808773</v>
      </c>
      <c r="N255" s="13">
        <f t="shared" si="66"/>
        <v>45926.128299771983</v>
      </c>
      <c r="O255" s="13">
        <f t="shared" si="76"/>
        <v>2801172.2697196598</v>
      </c>
      <c r="P255" s="15">
        <f t="shared" si="67"/>
        <v>0.48636673438911593</v>
      </c>
      <c r="Q255" s="7">
        <f t="shared" si="77"/>
        <v>5759382.9340281161</v>
      </c>
      <c r="R255" s="7">
        <f t="shared" si="78"/>
        <v>2958210.6643084562</v>
      </c>
      <c r="S255" s="13">
        <f>IF('BANCO DE DADOS'!$AD$32="Sim",R255,Q255)</f>
        <v>2958210.6643084562</v>
      </c>
      <c r="T255" s="9">
        <f t="shared" si="79"/>
        <v>251</v>
      </c>
      <c r="U255" s="17">
        <f t="shared" ca="1" si="80"/>
        <v>52932</v>
      </c>
      <c r="V255" s="22"/>
      <c r="W255" s="22"/>
      <c r="X255" s="22"/>
    </row>
    <row r="256" spans="2:24">
      <c r="B256" s="17">
        <f t="shared" ca="1" si="68"/>
        <v>52932</v>
      </c>
      <c r="C256" s="9">
        <f t="shared" si="81"/>
        <v>252</v>
      </c>
      <c r="D256" s="9">
        <v>21</v>
      </c>
      <c r="E256" s="13">
        <f t="shared" si="69"/>
        <v>41233.639008650898</v>
      </c>
      <c r="F256" s="14">
        <f t="shared" si="70"/>
        <v>3336849.3092229636</v>
      </c>
      <c r="G256" s="15">
        <f t="shared" si="71"/>
        <v>1.1141915746646867</v>
      </c>
      <c r="H256" s="13">
        <f t="shared" si="72"/>
        <v>37056.043212576798</v>
      </c>
      <c r="I256" s="13">
        <f t="shared" si="73"/>
        <v>2500823.3070263793</v>
      </c>
      <c r="J256" s="15">
        <f t="shared" si="65"/>
        <v>-0.11419157466468666</v>
      </c>
      <c r="K256" s="13">
        <f t="shared" si="74"/>
        <v>-341987.93609942263</v>
      </c>
      <c r="L256" s="13">
        <f t="shared" si="82"/>
        <v>-22251923.764695786</v>
      </c>
      <c r="M256" s="15">
        <f t="shared" si="75"/>
        <v>-0.11419157466468659</v>
      </c>
      <c r="N256" s="13">
        <f t="shared" si="66"/>
        <v>46550.421219938296</v>
      </c>
      <c r="O256" s="13">
        <f t="shared" si="76"/>
        <v>2842811.2431258024</v>
      </c>
      <c r="P256" s="15">
        <f t="shared" si="67"/>
        <v>0.48697681935995329</v>
      </c>
      <c r="Q256" s="7">
        <f t="shared" si="77"/>
        <v>5837672.6162493434</v>
      </c>
      <c r="R256" s="7">
        <f t="shared" si="78"/>
        <v>2994861.373123541</v>
      </c>
      <c r="S256" s="13">
        <f>IF('BANCO DE DADOS'!$AD$32="Sim",R256,Q256)</f>
        <v>2994861.373123541</v>
      </c>
      <c r="T256" s="9">
        <f t="shared" si="79"/>
        <v>252</v>
      </c>
      <c r="U256" s="17">
        <f t="shared" ca="1" si="80"/>
        <v>52963</v>
      </c>
      <c r="V256" s="22"/>
      <c r="W256" s="22"/>
      <c r="X256" s="22"/>
    </row>
    <row r="257" spans="2:24">
      <c r="B257" s="17">
        <f t="shared" ca="1" si="68"/>
        <v>52963</v>
      </c>
      <c r="C257" s="9">
        <f t="shared" si="81"/>
        <v>253</v>
      </c>
      <c r="D257" s="9"/>
      <c r="E257" s="13">
        <f t="shared" si="69"/>
        <v>41731.772369293198</v>
      </c>
      <c r="F257" s="14">
        <f t="shared" si="70"/>
        <v>3378581.0815922567</v>
      </c>
      <c r="G257" s="15">
        <f t="shared" si="71"/>
        <v>1.114324851017841</v>
      </c>
      <c r="H257" s="13">
        <f t="shared" si="72"/>
        <v>37559.761385290774</v>
      </c>
      <c r="I257" s="13">
        <f t="shared" si="73"/>
        <v>2538383.0684116702</v>
      </c>
      <c r="J257" s="15">
        <f t="shared" si="65"/>
        <v>-0.11432485101784096</v>
      </c>
      <c r="K257" s="13">
        <f t="shared" si="74"/>
        <v>-346627.62699038675</v>
      </c>
      <c r="L257" s="13">
        <f t="shared" si="82"/>
        <v>-22598551.391686171</v>
      </c>
      <c r="M257" s="15">
        <f t="shared" si="75"/>
        <v>-0.11432485101784087</v>
      </c>
      <c r="N257" s="13">
        <f t="shared" si="66"/>
        <v>47182.703044920519</v>
      </c>
      <c r="O257" s="13">
        <f t="shared" si="76"/>
        <v>2885010.6954020578</v>
      </c>
      <c r="P257" s="15">
        <f t="shared" si="67"/>
        <v>0.48758292635593248</v>
      </c>
      <c r="Q257" s="7">
        <f t="shared" si="77"/>
        <v>5916964.1500039278</v>
      </c>
      <c r="R257" s="7">
        <f t="shared" si="78"/>
        <v>3031953.4546018699</v>
      </c>
      <c r="S257" s="13">
        <f>IF('BANCO DE DADOS'!$AD$32="Sim",R257,Q257)</f>
        <v>3031953.4546018699</v>
      </c>
      <c r="T257" s="9">
        <f t="shared" si="79"/>
        <v>253</v>
      </c>
      <c r="U257" s="17">
        <f t="shared" ca="1" si="80"/>
        <v>52994</v>
      </c>
      <c r="V257" s="22"/>
      <c r="W257" s="22"/>
      <c r="X257" s="22"/>
    </row>
    <row r="258" spans="2:24">
      <c r="B258" s="17">
        <f t="shared" ca="1" si="68"/>
        <v>52994</v>
      </c>
      <c r="C258" s="9">
        <f t="shared" si="81"/>
        <v>254</v>
      </c>
      <c r="D258" s="9"/>
      <c r="E258" s="13">
        <f t="shared" si="69"/>
        <v>42235.923555452486</v>
      </c>
      <c r="F258" s="14">
        <f t="shared" si="70"/>
        <v>3420817.005147709</v>
      </c>
      <c r="G258" s="15">
        <f t="shared" si="71"/>
        <v>1.1144569636756472</v>
      </c>
      <c r="H258" s="13">
        <f t="shared" si="72"/>
        <v>38069.925500936122</v>
      </c>
      <c r="I258" s="13">
        <f t="shared" si="73"/>
        <v>2576452.9939126065</v>
      </c>
      <c r="J258" s="15">
        <f t="shared" si="65"/>
        <v>-0.11445696367564717</v>
      </c>
      <c r="K258" s="13">
        <f t="shared" si="74"/>
        <v>-351324.76215849677</v>
      </c>
      <c r="L258" s="13">
        <f t="shared" si="82"/>
        <v>-22949876.153844669</v>
      </c>
      <c r="M258" s="15">
        <f t="shared" si="75"/>
        <v>-0.11445696367564709</v>
      </c>
      <c r="N258" s="13">
        <f t="shared" si="66"/>
        <v>47823.073162558503</v>
      </c>
      <c r="O258" s="13">
        <f t="shared" si="76"/>
        <v>2927777.7560711037</v>
      </c>
      <c r="P258" s="15">
        <f t="shared" si="67"/>
        <v>0.48818508363469437</v>
      </c>
      <c r="Q258" s="7">
        <f t="shared" si="77"/>
        <v>5997269.999060316</v>
      </c>
      <c r="R258" s="7">
        <f t="shared" si="78"/>
        <v>3069492.2429892123</v>
      </c>
      <c r="S258" s="13">
        <f>IF('BANCO DE DADOS'!$AD$32="Sim",R258,Q258)</f>
        <v>3069492.2429892123</v>
      </c>
      <c r="T258" s="9">
        <f t="shared" si="79"/>
        <v>254</v>
      </c>
      <c r="U258" s="17">
        <f t="shared" ca="1" si="80"/>
        <v>53022</v>
      </c>
      <c r="V258" s="22"/>
      <c r="W258" s="22"/>
      <c r="X258" s="22"/>
    </row>
    <row r="259" spans="2:24">
      <c r="B259" s="17">
        <f t="shared" ca="1" si="68"/>
        <v>53022</v>
      </c>
      <c r="C259" s="9">
        <f t="shared" si="81"/>
        <v>255</v>
      </c>
      <c r="D259" s="9"/>
      <c r="E259" s="13">
        <f t="shared" si="69"/>
        <v>42746.165266985503</v>
      </c>
      <c r="F259" s="14">
        <f t="shared" si="70"/>
        <v>3463563.1704146946</v>
      </c>
      <c r="G259" s="15">
        <f t="shared" si="71"/>
        <v>1.1145879213980678</v>
      </c>
      <c r="H259" s="13">
        <f t="shared" si="72"/>
        <v>38586.61575177432</v>
      </c>
      <c r="I259" s="13">
        <f t="shared" si="73"/>
        <v>2615039.609664381</v>
      </c>
      <c r="J259" s="15">
        <f t="shared" si="65"/>
        <v>-0.11458792139806784</v>
      </c>
      <c r="K259" s="13">
        <f t="shared" si="74"/>
        <v>-356080.0334449145</v>
      </c>
      <c r="L259" s="13">
        <f t="shared" si="82"/>
        <v>-23305956.187289584</v>
      </c>
      <c r="M259" s="15">
        <f t="shared" si="75"/>
        <v>-0.11458792139806787</v>
      </c>
      <c r="N259" s="13">
        <f t="shared" si="66"/>
        <v>48471.632179875371</v>
      </c>
      <c r="O259" s="13">
        <f t="shared" si="76"/>
        <v>2971119.6431092951</v>
      </c>
      <c r="P259" s="15">
        <f t="shared" si="67"/>
        <v>0.48878331922696294</v>
      </c>
      <c r="Q259" s="7">
        <f t="shared" si="77"/>
        <v>6078602.7800790751</v>
      </c>
      <c r="R259" s="7">
        <f t="shared" si="78"/>
        <v>3107483.1369697801</v>
      </c>
      <c r="S259" s="13">
        <f>IF('BANCO DE DADOS'!$AD$32="Sim",R259,Q259)</f>
        <v>3107483.1369697801</v>
      </c>
      <c r="T259" s="9">
        <f t="shared" si="79"/>
        <v>255</v>
      </c>
      <c r="U259" s="17">
        <f t="shared" ca="1" si="80"/>
        <v>53053</v>
      </c>
      <c r="V259" s="22"/>
      <c r="W259" s="22"/>
      <c r="X259" s="22"/>
    </row>
    <row r="260" spans="2:24">
      <c r="B260" s="17">
        <f t="shared" ca="1" si="68"/>
        <v>53053</v>
      </c>
      <c r="C260" s="9">
        <f t="shared" si="81"/>
        <v>256</v>
      </c>
      <c r="D260" s="9"/>
      <c r="E260" s="13">
        <f t="shared" si="69"/>
        <v>43262.571082017908</v>
      </c>
      <c r="F260" s="14">
        <f t="shared" si="70"/>
        <v>3506825.7414967124</v>
      </c>
      <c r="G260" s="15">
        <f t="shared" si="71"/>
        <v>1.1147177328969906</v>
      </c>
      <c r="H260" s="13">
        <f t="shared" si="72"/>
        <v>39109.913313779332</v>
      </c>
      <c r="I260" s="13">
        <f t="shared" si="73"/>
        <v>2654149.5229781605</v>
      </c>
      <c r="J260" s="15">
        <f t="shared" si="65"/>
        <v>-0.11471773289699061</v>
      </c>
      <c r="K260" s="13">
        <f t="shared" si="74"/>
        <v>-360894.14105201699</v>
      </c>
      <c r="L260" s="13">
        <f t="shared" si="82"/>
        <v>-23666850.328341603</v>
      </c>
      <c r="M260" s="15">
        <f t="shared" si="75"/>
        <v>-0.11471773289699068</v>
      </c>
      <c r="N260" s="13">
        <f t="shared" si="66"/>
        <v>49128.481937925142</v>
      </c>
      <c r="O260" s="13">
        <f t="shared" si="76"/>
        <v>3015043.6640301771</v>
      </c>
      <c r="P260" s="15">
        <f t="shared" si="67"/>
        <v>0.48937766093874469</v>
      </c>
      <c r="Q260" s="7">
        <f t="shared" si="77"/>
        <v>6160975.2644748725</v>
      </c>
      <c r="R260" s="7">
        <f t="shared" si="78"/>
        <v>3145931.6004446954</v>
      </c>
      <c r="S260" s="13">
        <f>IF('BANCO DE DADOS'!$AD$32="Sim",R260,Q260)</f>
        <v>3145931.6004446954</v>
      </c>
      <c r="T260" s="9">
        <f t="shared" si="79"/>
        <v>256</v>
      </c>
      <c r="U260" s="17">
        <f t="shared" ca="1" si="80"/>
        <v>53083</v>
      </c>
      <c r="V260" s="22"/>
      <c r="W260" s="22"/>
      <c r="X260" s="22"/>
    </row>
    <row r="261" spans="2:24">
      <c r="B261" s="17">
        <f t="shared" ca="1" si="68"/>
        <v>53083</v>
      </c>
      <c r="C261" s="9">
        <f t="shared" si="81"/>
        <v>257</v>
      </c>
      <c r="D261" s="9"/>
      <c r="E261" s="13">
        <f t="shared" si="69"/>
        <v>43785.215467554444</v>
      </c>
      <c r="F261" s="14">
        <f t="shared" si="70"/>
        <v>3550610.956964267</v>
      </c>
      <c r="G261" s="15">
        <f t="shared" si="71"/>
        <v>1.1148464068362867</v>
      </c>
      <c r="H261" s="13">
        <f t="shared" si="72"/>
        <v>39639.900358617677</v>
      </c>
      <c r="I261" s="13">
        <f t="shared" si="73"/>
        <v>2693789.4233367783</v>
      </c>
      <c r="J261" s="15">
        <f t="shared" ref="J261:J324" si="83">1-G261</f>
        <v>-0.11484640683628666</v>
      </c>
      <c r="K261" s="13">
        <f t="shared" si="74"/>
        <v>-365767.79364439985</v>
      </c>
      <c r="L261" s="13">
        <f t="shared" si="82"/>
        <v>-24032618.121986002</v>
      </c>
      <c r="M261" s="15">
        <f t="shared" si="75"/>
        <v>-0.11484640683628673</v>
      </c>
      <c r="N261" s="13">
        <f t="shared" ref="N261:N324" si="84">Q261*Inflação</f>
        <v>49793.725526820599</v>
      </c>
      <c r="O261" s="13">
        <f t="shared" si="76"/>
        <v>3059557.2169811772</v>
      </c>
      <c r="P261" s="15">
        <f t="shared" ref="P261:P324" si="85">O261/Q261</f>
        <v>0.48996813635349806</v>
      </c>
      <c r="Q261" s="7">
        <f t="shared" si="77"/>
        <v>6244400.3803010443</v>
      </c>
      <c r="R261" s="7">
        <f t="shared" si="78"/>
        <v>3184843.1633198671</v>
      </c>
      <c r="S261" s="13">
        <f>IF('BANCO DE DADOS'!$AD$32="Sim",R261,Q261)</f>
        <v>3184843.1633198671</v>
      </c>
      <c r="T261" s="9">
        <f t="shared" si="79"/>
        <v>257</v>
      </c>
      <c r="U261" s="17">
        <f t="shared" ca="1" si="80"/>
        <v>53114</v>
      </c>
      <c r="V261" s="22"/>
      <c r="W261" s="22"/>
      <c r="X261" s="22"/>
    </row>
    <row r="262" spans="2:24">
      <c r="B262" s="17">
        <f t="shared" ref="B262:B325" ca="1" si="86">DATE(YEAR(B261),MONTH(B261)+1,1)</f>
        <v>53114</v>
      </c>
      <c r="C262" s="9">
        <f t="shared" si="81"/>
        <v>258</v>
      </c>
      <c r="D262" s="9"/>
      <c r="E262" s="13">
        <f t="shared" ref="E262:E325" si="87">IF($AE$33,IF($AE$34,$E261*(1+Inflação)*(1+Crescimento_Salário),$E261*(1+Inflação)),IF($AE$34,$E261*(1+Crescimento_Salário),$E261))</f>
        <v>44314.173790217254</v>
      </c>
      <c r="F262" s="14">
        <f t="shared" ref="F262:F325" si="88">F261+E262</f>
        <v>3594925.1307544843</v>
      </c>
      <c r="G262" s="15">
        <f t="shared" ref="G262:G325" si="89">IF(F262&lt;=0,0,F262/S262)</f>
        <v>1.1149739518318722</v>
      </c>
      <c r="H262" s="13">
        <f t="shared" ref="H262:H325" si="90">Q261*Taxa</f>
        <v>40176.660065773787</v>
      </c>
      <c r="I262" s="13">
        <f t="shared" ref="I262:I325" si="91">I261+H262</f>
        <v>2733966.0834025522</v>
      </c>
      <c r="J262" s="15">
        <f t="shared" si="83"/>
        <v>-0.1149739518318722</v>
      </c>
      <c r="K262" s="13">
        <f t="shared" ref="K262:K325" si="92">R262-F262</f>
        <v>-370701.70845110295</v>
      </c>
      <c r="L262" s="13">
        <f t="shared" si="82"/>
        <v>-24403319.830437105</v>
      </c>
      <c r="M262" s="15">
        <f t="shared" ref="M262:M325" si="93">K262/R262</f>
        <v>-0.11497395183187215</v>
      </c>
      <c r="N262" s="13">
        <f t="shared" si="84"/>
        <v>50467.467300943448</v>
      </c>
      <c r="O262" s="13">
        <f t="shared" ref="O262:O325" si="94">Q262-R262</f>
        <v>3104667.7918536542</v>
      </c>
      <c r="P262" s="15">
        <f t="shared" si="85"/>
        <v>0.49055477283427668</v>
      </c>
      <c r="Q262" s="7">
        <f t="shared" ref="Q262:Q325" si="95">Q261+E262+H262</f>
        <v>6328891.2141570356</v>
      </c>
      <c r="R262" s="7">
        <f t="shared" ref="R262:R325" si="96">(R261+E262)*(1+((1+Taxa)/(1+Inflação)-1))</f>
        <v>3224223.4223033814</v>
      </c>
      <c r="S262" s="13">
        <f>IF('BANCO DE DADOS'!$AD$32="Sim",R262,Q262)</f>
        <v>3224223.4223033814</v>
      </c>
      <c r="T262" s="9">
        <f t="shared" ref="T262:T325" si="97">C262</f>
        <v>258</v>
      </c>
      <c r="U262" s="17">
        <f t="shared" ref="U262:U325" ca="1" si="98">DATE(YEAR(U261),MONTH(U261)+1,1)</f>
        <v>53144</v>
      </c>
      <c r="V262" s="22"/>
      <c r="W262" s="22"/>
      <c r="X262" s="22"/>
    </row>
    <row r="263" spans="2:24">
      <c r="B263" s="17">
        <f t="shared" ca="1" si="86"/>
        <v>53144</v>
      </c>
      <c r="C263" s="9">
        <f t="shared" ref="C263:C326" si="99">C262+1</f>
        <v>259</v>
      </c>
      <c r="D263" s="9"/>
      <c r="E263" s="13">
        <f t="shared" si="87"/>
        <v>44849.52232711394</v>
      </c>
      <c r="F263" s="14">
        <f t="shared" si="88"/>
        <v>3639774.6530815982</v>
      </c>
      <c r="G263" s="15">
        <f t="shared" si="89"/>
        <v>1.1151003764517704</v>
      </c>
      <c r="H263" s="13">
        <f t="shared" si="90"/>
        <v>40720.276634822534</v>
      </c>
      <c r="I263" s="13">
        <f t="shared" si="91"/>
        <v>2774686.3600373748</v>
      </c>
      <c r="J263" s="15">
        <f t="shared" si="83"/>
        <v>-0.1151003764517704</v>
      </c>
      <c r="K263" s="13">
        <f t="shared" si="92"/>
        <v>-375696.61136906967</v>
      </c>
      <c r="L263" s="13">
        <f t="shared" ref="L263:L326" si="100">L262+K263</f>
        <v>-24779016.441806175</v>
      </c>
      <c r="M263" s="15">
        <f t="shared" si="93"/>
        <v>-0.11510037645177043</v>
      </c>
      <c r="N263" s="13">
        <f t="shared" si="84"/>
        <v>51149.812894338997</v>
      </c>
      <c r="O263" s="13">
        <f t="shared" si="94"/>
        <v>3150382.9714064435</v>
      </c>
      <c r="P263" s="15">
        <f t="shared" si="85"/>
        <v>0.49113759752584402</v>
      </c>
      <c r="Q263" s="7">
        <f t="shared" si="95"/>
        <v>6414461.0131189721</v>
      </c>
      <c r="R263" s="7">
        <f t="shared" si="96"/>
        <v>3264078.0417125286</v>
      </c>
      <c r="S263" s="13">
        <f>IF('BANCO DE DADOS'!$AD$32="Sim",R263,Q263)</f>
        <v>3264078.0417125286</v>
      </c>
      <c r="T263" s="9">
        <f t="shared" si="97"/>
        <v>259</v>
      </c>
      <c r="U263" s="17">
        <f t="shared" ca="1" si="98"/>
        <v>53175</v>
      </c>
      <c r="V263" s="22"/>
      <c r="W263" s="22"/>
      <c r="X263" s="22"/>
    </row>
    <row r="264" spans="2:24">
      <c r="B264" s="17">
        <f t="shared" ca="1" si="86"/>
        <v>53175</v>
      </c>
      <c r="C264" s="9">
        <f t="shared" si="99"/>
        <v>260</v>
      </c>
      <c r="D264" s="9"/>
      <c r="E264" s="13">
        <f t="shared" si="87"/>
        <v>45391.338276836927</v>
      </c>
      <c r="F264" s="14">
        <f t="shared" si="88"/>
        <v>3685165.9913584352</v>
      </c>
      <c r="G264" s="15">
        <f t="shared" si="89"/>
        <v>1.1152256892161769</v>
      </c>
      <c r="H264" s="13">
        <f t="shared" si="90"/>
        <v>41270.835297850572</v>
      </c>
      <c r="I264" s="13">
        <f t="shared" si="91"/>
        <v>2815957.1953352252</v>
      </c>
      <c r="J264" s="15">
        <f t="shared" si="83"/>
        <v>-0.11522568921617693</v>
      </c>
      <c r="K264" s="13">
        <f t="shared" si="92"/>
        <v>-380753.23706785729</v>
      </c>
      <c r="L264" s="13">
        <f t="shared" si="100"/>
        <v>-25159769.678874031</v>
      </c>
      <c r="M264" s="15">
        <f t="shared" si="93"/>
        <v>-0.11522568921617692</v>
      </c>
      <c r="N264" s="13">
        <f t="shared" si="84"/>
        <v>51840.869236297585</v>
      </c>
      <c r="O264" s="13">
        <f t="shared" si="94"/>
        <v>3196710.432403082</v>
      </c>
      <c r="P264" s="15">
        <f t="shared" si="85"/>
        <v>0.4917166373567618</v>
      </c>
      <c r="Q264" s="7">
        <f t="shared" si="95"/>
        <v>6501123.18669366</v>
      </c>
      <c r="R264" s="7">
        <f t="shared" si="96"/>
        <v>3304412.754290578</v>
      </c>
      <c r="S264" s="13">
        <f>IF('BANCO DE DADOS'!$AD$32="Sim",R264,Q264)</f>
        <v>3304412.754290578</v>
      </c>
      <c r="T264" s="9">
        <f t="shared" si="97"/>
        <v>260</v>
      </c>
      <c r="U264" s="17">
        <f t="shared" ca="1" si="98"/>
        <v>53206</v>
      </c>
      <c r="V264" s="22"/>
      <c r="W264" s="22"/>
      <c r="X264" s="22"/>
    </row>
    <row r="265" spans="2:24">
      <c r="B265" s="17">
        <f t="shared" ca="1" si="86"/>
        <v>53206</v>
      </c>
      <c r="C265" s="9">
        <f t="shared" si="99"/>
        <v>261</v>
      </c>
      <c r="D265" s="9"/>
      <c r="E265" s="13">
        <f t="shared" si="87"/>
        <v>45939.69977059566</v>
      </c>
      <c r="F265" s="14">
        <f t="shared" si="88"/>
        <v>3731105.6911290311</v>
      </c>
      <c r="G265" s="15">
        <f t="shared" si="89"/>
        <v>1.115349898597525</v>
      </c>
      <c r="H265" s="13">
        <f t="shared" si="90"/>
        <v>41828.422332028458</v>
      </c>
      <c r="I265" s="13">
        <f t="shared" si="91"/>
        <v>2857785.6176672536</v>
      </c>
      <c r="J265" s="15">
        <f t="shared" si="83"/>
        <v>-0.11534989859752498</v>
      </c>
      <c r="K265" s="13">
        <f t="shared" si="92"/>
        <v>-385872.32909561228</v>
      </c>
      <c r="L265" s="13">
        <f t="shared" si="100"/>
        <v>-25545642.007969644</v>
      </c>
      <c r="M265" s="15">
        <f t="shared" si="93"/>
        <v>-0.11534989859752494</v>
      </c>
      <c r="N265" s="13">
        <f t="shared" si="84"/>
        <v>52540.74456712509</v>
      </c>
      <c r="O265" s="13">
        <f t="shared" si="94"/>
        <v>3243657.9467628659</v>
      </c>
      <c r="P265" s="15">
        <f t="shared" si="85"/>
        <v>0.49229191904145181</v>
      </c>
      <c r="Q265" s="7">
        <f t="shared" si="95"/>
        <v>6588891.3087962847</v>
      </c>
      <c r="R265" s="7">
        <f t="shared" si="96"/>
        <v>3345233.3620334188</v>
      </c>
      <c r="S265" s="13">
        <f>IF('BANCO DE DADOS'!$AD$32="Sim",R265,Q265)</f>
        <v>3345233.3620334188</v>
      </c>
      <c r="T265" s="9">
        <f t="shared" si="97"/>
        <v>261</v>
      </c>
      <c r="U265" s="17">
        <f t="shared" ca="1" si="98"/>
        <v>53236</v>
      </c>
      <c r="V265" s="22"/>
      <c r="W265" s="22"/>
      <c r="X265" s="22"/>
    </row>
    <row r="266" spans="2:24">
      <c r="B266" s="17">
        <f t="shared" ca="1" si="86"/>
        <v>53236</v>
      </c>
      <c r="C266" s="9">
        <f t="shared" si="99"/>
        <v>262</v>
      </c>
      <c r="D266" s="9"/>
      <c r="E266" s="13">
        <f t="shared" si="87"/>
        <v>46494.685883483333</v>
      </c>
      <c r="F266" s="14">
        <f t="shared" si="88"/>
        <v>3777600.3770125145</v>
      </c>
      <c r="G266" s="15">
        <f t="shared" si="89"/>
        <v>1.1154730130205532</v>
      </c>
      <c r="H266" s="13">
        <f t="shared" si="90"/>
        <v>42393.125072335206</v>
      </c>
      <c r="I266" s="13">
        <f t="shared" si="91"/>
        <v>2900178.742739589</v>
      </c>
      <c r="J266" s="15">
        <f t="shared" si="83"/>
        <v>-0.11547301302055324</v>
      </c>
      <c r="K266" s="13">
        <f t="shared" si="92"/>
        <v>-391054.63998632412</v>
      </c>
      <c r="L266" s="13">
        <f t="shared" si="100"/>
        <v>-25936696.647955969</v>
      </c>
      <c r="M266" s="15">
        <f t="shared" si="93"/>
        <v>-0.11547301302055317</v>
      </c>
      <c r="N266" s="13">
        <f t="shared" si="84"/>
        <v>53249.548454104632</v>
      </c>
      <c r="O266" s="13">
        <f t="shared" si="94"/>
        <v>3291233.3827259121</v>
      </c>
      <c r="P266" s="15">
        <f t="shared" si="85"/>
        <v>0.49286346908223161</v>
      </c>
      <c r="Q266" s="7">
        <f t="shared" si="95"/>
        <v>6677779.1197521025</v>
      </c>
      <c r="R266" s="7">
        <f t="shared" si="96"/>
        <v>3386545.7370261904</v>
      </c>
      <c r="S266" s="13">
        <f>IF('BANCO DE DADOS'!$AD$32="Sim",R266,Q266)</f>
        <v>3386545.7370261904</v>
      </c>
      <c r="T266" s="9">
        <f t="shared" si="97"/>
        <v>262</v>
      </c>
      <c r="U266" s="17">
        <f t="shared" ca="1" si="98"/>
        <v>53267</v>
      </c>
      <c r="V266" s="22"/>
      <c r="W266" s="22"/>
      <c r="X266" s="22"/>
    </row>
    <row r="267" spans="2:24">
      <c r="B267" s="17">
        <f t="shared" ca="1" si="86"/>
        <v>53267</v>
      </c>
      <c r="C267" s="9">
        <f t="shared" si="99"/>
        <v>263</v>
      </c>
      <c r="D267" s="9"/>
      <c r="E267" s="13">
        <f t="shared" si="87"/>
        <v>47056.37664587974</v>
      </c>
      <c r="F267" s="14">
        <f t="shared" si="88"/>
        <v>3824656.7536583943</v>
      </c>
      <c r="G267" s="15">
        <f t="shared" si="89"/>
        <v>1.1155950408623754</v>
      </c>
      <c r="H267" s="13">
        <f t="shared" si="90"/>
        <v>42965.031924437229</v>
      </c>
      <c r="I267" s="13">
        <f t="shared" si="91"/>
        <v>2943143.7746640262</v>
      </c>
      <c r="J267" s="15">
        <f t="shared" si="83"/>
        <v>-0.11559504086237538</v>
      </c>
      <c r="K267" s="13">
        <f t="shared" si="92"/>
        <v>-396300.93136837706</v>
      </c>
      <c r="L267" s="13">
        <f t="shared" si="100"/>
        <v>-26332997.579324346</v>
      </c>
      <c r="M267" s="15">
        <f t="shared" si="93"/>
        <v>-0.11559504086237538</v>
      </c>
      <c r="N267" s="13">
        <f t="shared" si="84"/>
        <v>53967.391807652057</v>
      </c>
      <c r="O267" s="13">
        <f t="shared" si="94"/>
        <v>3339444.7060324019</v>
      </c>
      <c r="P267" s="15">
        <f t="shared" si="85"/>
        <v>0.49343131377132549</v>
      </c>
      <c r="Q267" s="7">
        <f t="shared" si="95"/>
        <v>6767800.5283224192</v>
      </c>
      <c r="R267" s="7">
        <f t="shared" si="96"/>
        <v>3428355.8222900173</v>
      </c>
      <c r="S267" s="13">
        <f>IF('BANCO DE DADOS'!$AD$32="Sim",R267,Q267)</f>
        <v>3428355.8222900173</v>
      </c>
      <c r="T267" s="9">
        <f t="shared" si="97"/>
        <v>263</v>
      </c>
      <c r="U267" s="17">
        <f t="shared" ca="1" si="98"/>
        <v>53297</v>
      </c>
      <c r="V267" s="22"/>
      <c r="W267" s="22"/>
      <c r="X267" s="22"/>
    </row>
    <row r="268" spans="2:24">
      <c r="B268" s="17">
        <f t="shared" ca="1" si="86"/>
        <v>53297</v>
      </c>
      <c r="C268" s="9">
        <f t="shared" si="99"/>
        <v>264</v>
      </c>
      <c r="D268" s="9">
        <v>22</v>
      </c>
      <c r="E268" s="13">
        <f t="shared" si="87"/>
        <v>47624.853054991821</v>
      </c>
      <c r="F268" s="14">
        <f t="shared" si="88"/>
        <v>3872281.6067133863</v>
      </c>
      <c r="G268" s="15">
        <f t="shared" si="89"/>
        <v>1.1157159904525515</v>
      </c>
      <c r="H268" s="13">
        <f t="shared" si="90"/>
        <v>43544.232377723565</v>
      </c>
      <c r="I268" s="13">
        <f t="shared" si="91"/>
        <v>2986688.00704175</v>
      </c>
      <c r="J268" s="15">
        <f t="shared" si="83"/>
        <v>-0.11571599045255154</v>
      </c>
      <c r="K268" s="13">
        <f t="shared" si="92"/>
        <v>-401611.97407441214</v>
      </c>
      <c r="L268" s="13">
        <f t="shared" si="100"/>
        <v>-26734609.553398758</v>
      </c>
      <c r="M268" s="15">
        <f t="shared" si="93"/>
        <v>-0.11571599045255156</v>
      </c>
      <c r="N268" s="13">
        <f t="shared" si="84"/>
        <v>54694.38689766726</v>
      </c>
      <c r="O268" s="13">
        <f t="shared" si="94"/>
        <v>3388299.9811161608</v>
      </c>
      <c r="P268" s="15">
        <f t="shared" si="85"/>
        <v>0.49399547919284936</v>
      </c>
      <c r="Q268" s="7">
        <f t="shared" si="95"/>
        <v>6858969.6137551349</v>
      </c>
      <c r="R268" s="7">
        <f t="shared" si="96"/>
        <v>3470669.6326389741</v>
      </c>
      <c r="S268" s="13">
        <f>IF('BANCO DE DADOS'!$AD$32="Sim",R268,Q268)</f>
        <v>3470669.6326389741</v>
      </c>
      <c r="T268" s="9">
        <f t="shared" si="97"/>
        <v>264</v>
      </c>
      <c r="U268" s="17">
        <f t="shared" ca="1" si="98"/>
        <v>53328</v>
      </c>
      <c r="V268" s="22"/>
      <c r="W268" s="22"/>
      <c r="X268" s="22"/>
    </row>
    <row r="269" spans="2:24">
      <c r="B269" s="17">
        <f t="shared" ca="1" si="86"/>
        <v>53328</v>
      </c>
      <c r="C269" s="9">
        <f t="shared" si="99"/>
        <v>265</v>
      </c>
      <c r="D269" s="9"/>
      <c r="E269" s="13">
        <f t="shared" si="87"/>
        <v>48200.19708653367</v>
      </c>
      <c r="F269" s="14">
        <f t="shared" si="88"/>
        <v>3920481.8037999198</v>
      </c>
      <c r="G269" s="15">
        <f t="shared" si="89"/>
        <v>1.1158358700731612</v>
      </c>
      <c r="H269" s="13">
        <f t="shared" si="90"/>
        <v>44130.81701849914</v>
      </c>
      <c r="I269" s="13">
        <f t="shared" si="91"/>
        <v>3030818.8240602491</v>
      </c>
      <c r="J269" s="15">
        <f t="shared" si="83"/>
        <v>-0.11583587007316121</v>
      </c>
      <c r="K269" s="13">
        <f t="shared" si="92"/>
        <v>-406988.54825251689</v>
      </c>
      <c r="L269" s="13">
        <f t="shared" si="100"/>
        <v>-27141598.101651274</v>
      </c>
      <c r="M269" s="15">
        <f t="shared" si="93"/>
        <v>-0.11583587007316114</v>
      </c>
      <c r="N269" s="13">
        <f t="shared" si="84"/>
        <v>55430.647370083883</v>
      </c>
      <c r="O269" s="13">
        <f t="shared" si="94"/>
        <v>3437807.3723127651</v>
      </c>
      <c r="P269" s="15">
        <f t="shared" si="85"/>
        <v>0.49455599122477195</v>
      </c>
      <c r="Q269" s="7">
        <f t="shared" si="95"/>
        <v>6951300.627860168</v>
      </c>
      <c r="R269" s="7">
        <f t="shared" si="96"/>
        <v>3513493.2555474029</v>
      </c>
      <c r="S269" s="13">
        <f>IF('BANCO DE DADOS'!$AD$32="Sim",R269,Q269)</f>
        <v>3513493.2555474029</v>
      </c>
      <c r="T269" s="9">
        <f t="shared" si="97"/>
        <v>265</v>
      </c>
      <c r="U269" s="17">
        <f t="shared" ca="1" si="98"/>
        <v>53359</v>
      </c>
      <c r="V269" s="22"/>
      <c r="W269" s="22"/>
      <c r="X269" s="22"/>
    </row>
    <row r="270" spans="2:24">
      <c r="B270" s="17">
        <f t="shared" ca="1" si="86"/>
        <v>53359</v>
      </c>
      <c r="C270" s="9">
        <f t="shared" si="99"/>
        <v>266</v>
      </c>
      <c r="D270" s="9"/>
      <c r="E270" s="13">
        <f t="shared" si="87"/>
        <v>48782.491706547655</v>
      </c>
      <c r="F270" s="14">
        <f t="shared" si="88"/>
        <v>3969264.2955064676</v>
      </c>
      <c r="G270" s="15">
        <f t="shared" si="89"/>
        <v>1.1159546879588773</v>
      </c>
      <c r="H270" s="13">
        <f t="shared" si="90"/>
        <v>44724.877543338072</v>
      </c>
      <c r="I270" s="13">
        <f t="shared" si="91"/>
        <v>3075543.7016035873</v>
      </c>
      <c r="J270" s="15">
        <f t="shared" si="83"/>
        <v>-0.11595468795887731</v>
      </c>
      <c r="K270" s="13">
        <f t="shared" si="92"/>
        <v>-412431.44347875705</v>
      </c>
      <c r="L270" s="13">
        <f t="shared" si="100"/>
        <v>-27554029.545130029</v>
      </c>
      <c r="M270" s="15">
        <f t="shared" si="93"/>
        <v>-0.11595468795887738</v>
      </c>
      <c r="N270" s="13">
        <f t="shared" si="84"/>
        <v>56176.288263619826</v>
      </c>
      <c r="O270" s="13">
        <f t="shared" si="94"/>
        <v>3487975.1450823424</v>
      </c>
      <c r="P270" s="15">
        <f t="shared" si="85"/>
        <v>0.49511287554085115</v>
      </c>
      <c r="Q270" s="7">
        <f t="shared" si="95"/>
        <v>7044807.997110053</v>
      </c>
      <c r="R270" s="7">
        <f t="shared" si="96"/>
        <v>3556832.8520277105</v>
      </c>
      <c r="S270" s="13">
        <f>IF('BANCO DE DADOS'!$AD$32="Sim",R270,Q270)</f>
        <v>3556832.8520277105</v>
      </c>
      <c r="T270" s="9">
        <f t="shared" si="97"/>
        <v>266</v>
      </c>
      <c r="U270" s="17">
        <f t="shared" ca="1" si="98"/>
        <v>53387</v>
      </c>
      <c r="V270" s="22"/>
      <c r="W270" s="22"/>
      <c r="X270" s="22"/>
    </row>
    <row r="271" spans="2:24">
      <c r="B271" s="17">
        <f t="shared" ca="1" si="86"/>
        <v>53387</v>
      </c>
      <c r="C271" s="9">
        <f t="shared" si="99"/>
        <v>267</v>
      </c>
      <c r="D271" s="9"/>
      <c r="E271" s="13">
        <f t="shared" si="87"/>
        <v>49371.820883368287</v>
      </c>
      <c r="F271" s="14">
        <f t="shared" si="88"/>
        <v>4018636.1163898357</v>
      </c>
      <c r="G271" s="15">
        <f t="shared" si="89"/>
        <v>1.1160724522970447</v>
      </c>
      <c r="H271" s="13">
        <f t="shared" si="90"/>
        <v>45326.506772599038</v>
      </c>
      <c r="I271" s="13">
        <f t="shared" si="91"/>
        <v>3120870.2083761864</v>
      </c>
      <c r="J271" s="15">
        <f t="shared" si="83"/>
        <v>-0.11607245229704466</v>
      </c>
      <c r="K271" s="13">
        <f t="shared" si="92"/>
        <v>-417941.4588710703</v>
      </c>
      <c r="L271" s="13">
        <f t="shared" si="100"/>
        <v>-27971971.0040011</v>
      </c>
      <c r="M271" s="15">
        <f t="shared" si="93"/>
        <v>-0.11607245229704462</v>
      </c>
      <c r="N271" s="13">
        <f t="shared" si="84"/>
        <v>56931.426026730849</v>
      </c>
      <c r="O271" s="13">
        <f t="shared" si="94"/>
        <v>3538811.6672472549</v>
      </c>
      <c r="P271" s="15">
        <f t="shared" si="85"/>
        <v>0.49566615761254762</v>
      </c>
      <c r="Q271" s="7">
        <f t="shared" si="95"/>
        <v>7139506.3247660203</v>
      </c>
      <c r="R271" s="7">
        <f t="shared" si="96"/>
        <v>3600694.6575187654</v>
      </c>
      <c r="S271" s="13">
        <f>IF('BANCO DE DADOS'!$AD$32="Sim",R271,Q271)</f>
        <v>3600694.6575187654</v>
      </c>
      <c r="T271" s="9">
        <f t="shared" si="97"/>
        <v>267</v>
      </c>
      <c r="U271" s="17">
        <f t="shared" ca="1" si="98"/>
        <v>53418</v>
      </c>
      <c r="V271" s="22"/>
      <c r="W271" s="22"/>
      <c r="X271" s="22"/>
    </row>
    <row r="272" spans="2:24">
      <c r="B272" s="17">
        <f t="shared" ca="1" si="86"/>
        <v>53418</v>
      </c>
      <c r="C272" s="9">
        <f t="shared" si="99"/>
        <v>268</v>
      </c>
      <c r="D272" s="9"/>
      <c r="E272" s="13">
        <f t="shared" si="87"/>
        <v>49968.269599730716</v>
      </c>
      <c r="F272" s="14">
        <f t="shared" si="88"/>
        <v>4068604.3859895663</v>
      </c>
      <c r="G272" s="15">
        <f t="shared" si="89"/>
        <v>1.1161891712277561</v>
      </c>
      <c r="H272" s="13">
        <f t="shared" si="90"/>
        <v>45935.798664104506</v>
      </c>
      <c r="I272" s="13">
        <f t="shared" si="91"/>
        <v>3166806.0070402911</v>
      </c>
      <c r="J272" s="15">
        <f t="shared" si="83"/>
        <v>-0.11618917122775607</v>
      </c>
      <c r="K272" s="13">
        <f t="shared" si="92"/>
        <v>-423519.40320453281</v>
      </c>
      <c r="L272" s="13">
        <f t="shared" si="100"/>
        <v>-28395490.407205634</v>
      </c>
      <c r="M272" s="15">
        <f t="shared" si="93"/>
        <v>-0.11618917122775614</v>
      </c>
      <c r="N272" s="13">
        <f t="shared" si="84"/>
        <v>57696.178534769846</v>
      </c>
      <c r="O272" s="13">
        <f t="shared" si="94"/>
        <v>3590325.410244822</v>
      </c>
      <c r="P272" s="15">
        <f t="shared" si="85"/>
        <v>0.49621586271091384</v>
      </c>
      <c r="Q272" s="7">
        <f t="shared" si="95"/>
        <v>7235410.3930298556</v>
      </c>
      <c r="R272" s="7">
        <f t="shared" si="96"/>
        <v>3645084.9827850335</v>
      </c>
      <c r="S272" s="13">
        <f>IF('BANCO DE DADOS'!$AD$32="Sim",R272,Q272)</f>
        <v>3645084.9827850335</v>
      </c>
      <c r="T272" s="9">
        <f t="shared" si="97"/>
        <v>268</v>
      </c>
      <c r="U272" s="17">
        <f t="shared" ca="1" si="98"/>
        <v>53448</v>
      </c>
      <c r="V272" s="22"/>
      <c r="W272" s="22"/>
      <c r="X272" s="22"/>
    </row>
    <row r="273" spans="2:24">
      <c r="B273" s="17">
        <f t="shared" ca="1" si="86"/>
        <v>53448</v>
      </c>
      <c r="C273" s="9">
        <f t="shared" si="99"/>
        <v>269</v>
      </c>
      <c r="D273" s="9"/>
      <c r="E273" s="13">
        <f t="shared" si="87"/>
        <v>50571.923865025419</v>
      </c>
      <c r="F273" s="14">
        <f t="shared" si="88"/>
        <v>4119176.3098545917</v>
      </c>
      <c r="G273" s="15">
        <f t="shared" si="89"/>
        <v>1.1163048528439348</v>
      </c>
      <c r="H273" s="13">
        <f t="shared" si="90"/>
        <v>46552.848326985841</v>
      </c>
      <c r="I273" s="13">
        <f t="shared" si="91"/>
        <v>3213358.8553672768</v>
      </c>
      <c r="J273" s="15">
        <f t="shared" si="83"/>
        <v>-0.11630485284393477</v>
      </c>
      <c r="K273" s="13">
        <f t="shared" si="92"/>
        <v>-429166.09502802044</v>
      </c>
      <c r="L273" s="13">
        <f t="shared" si="100"/>
        <v>-28824656.502233654</v>
      </c>
      <c r="M273" s="15">
        <f t="shared" si="93"/>
        <v>-0.11630485284393476</v>
      </c>
      <c r="N273" s="13">
        <f t="shared" si="84"/>
        <v>58470.665107354231</v>
      </c>
      <c r="O273" s="13">
        <f t="shared" si="94"/>
        <v>3642524.9503952959</v>
      </c>
      <c r="P273" s="15">
        <f t="shared" si="85"/>
        <v>0.49676201590846114</v>
      </c>
      <c r="Q273" s="7">
        <f t="shared" si="95"/>
        <v>7332535.1652218672</v>
      </c>
      <c r="R273" s="7">
        <f t="shared" si="96"/>
        <v>3690010.2148265713</v>
      </c>
      <c r="S273" s="13">
        <f>IF('BANCO DE DADOS'!$AD$32="Sim",R273,Q273)</f>
        <v>3690010.2148265713</v>
      </c>
      <c r="T273" s="9">
        <f t="shared" si="97"/>
        <v>269</v>
      </c>
      <c r="U273" s="17">
        <f t="shared" ca="1" si="98"/>
        <v>53479</v>
      </c>
      <c r="V273" s="22"/>
      <c r="W273" s="22"/>
      <c r="X273" s="22"/>
    </row>
    <row r="274" spans="2:24">
      <c r="B274" s="17">
        <f t="shared" ca="1" si="86"/>
        <v>53479</v>
      </c>
      <c r="C274" s="9">
        <f t="shared" si="99"/>
        <v>270</v>
      </c>
      <c r="D274" s="9"/>
      <c r="E274" s="13">
        <f t="shared" si="87"/>
        <v>51182.870727700967</v>
      </c>
      <c r="F274" s="14">
        <f t="shared" si="88"/>
        <v>4170359.1805822928</v>
      </c>
      <c r="G274" s="15">
        <f t="shared" si="89"/>
        <v>1.1164195051914152</v>
      </c>
      <c r="H274" s="13">
        <f t="shared" si="90"/>
        <v>47177.752035696474</v>
      </c>
      <c r="I274" s="13">
        <f t="shared" si="91"/>
        <v>3260536.6074029733</v>
      </c>
      <c r="J274" s="15">
        <f t="shared" si="83"/>
        <v>-0.1164195051914152</v>
      </c>
      <c r="K274" s="13">
        <f t="shared" si="92"/>
        <v>-434882.3627822795</v>
      </c>
      <c r="L274" s="13">
        <f t="shared" si="100"/>
        <v>-29259538.865015935</v>
      </c>
      <c r="M274" s="15">
        <f t="shared" si="93"/>
        <v>-0.11641950519141513</v>
      </c>
      <c r="N274" s="13">
        <f t="shared" si="84"/>
        <v>59255.006525943994</v>
      </c>
      <c r="O274" s="13">
        <f t="shared" si="94"/>
        <v>3695418.970185251</v>
      </c>
      <c r="P274" s="15">
        <f t="shared" si="85"/>
        <v>0.49730464208100383</v>
      </c>
      <c r="Q274" s="7">
        <f t="shared" si="95"/>
        <v>7430895.7879852643</v>
      </c>
      <c r="R274" s="7">
        <f t="shared" si="96"/>
        <v>3735476.8178000133</v>
      </c>
      <c r="S274" s="13">
        <f>IF('BANCO DE DADOS'!$AD$32="Sim",R274,Q274)</f>
        <v>3735476.8178000133</v>
      </c>
      <c r="T274" s="9">
        <f t="shared" si="97"/>
        <v>270</v>
      </c>
      <c r="U274" s="17">
        <f t="shared" ca="1" si="98"/>
        <v>53509</v>
      </c>
      <c r="V274" s="22"/>
      <c r="W274" s="22"/>
      <c r="X274" s="22"/>
    </row>
    <row r="275" spans="2:24">
      <c r="B275" s="17">
        <f t="shared" ca="1" si="86"/>
        <v>53509</v>
      </c>
      <c r="C275" s="9">
        <f t="shared" si="99"/>
        <v>271</v>
      </c>
      <c r="D275" s="9"/>
      <c r="E275" s="13">
        <f t="shared" si="87"/>
        <v>51801.198287816645</v>
      </c>
      <c r="F275" s="14">
        <f t="shared" si="88"/>
        <v>4222160.3788701091</v>
      </c>
      <c r="G275" s="15">
        <f t="shared" si="89"/>
        <v>1.1165331362690274</v>
      </c>
      <c r="H275" s="13">
        <f t="shared" si="90"/>
        <v>47810.607244194856</v>
      </c>
      <c r="I275" s="13">
        <f t="shared" si="91"/>
        <v>3308347.2146471683</v>
      </c>
      <c r="J275" s="15">
        <f t="shared" si="83"/>
        <v>-0.11653313626902739</v>
      </c>
      <c r="K275" s="13">
        <f t="shared" si="92"/>
        <v>-440669.04491942143</v>
      </c>
      <c r="L275" s="13">
        <f t="shared" si="100"/>
        <v>-29700207.909935355</v>
      </c>
      <c r="M275" s="15">
        <f t="shared" si="93"/>
        <v>-0.11653313626902734</v>
      </c>
      <c r="N275" s="13">
        <f t="shared" si="84"/>
        <v>60049.325051632899</v>
      </c>
      <c r="O275" s="13">
        <f t="shared" si="94"/>
        <v>3749016.2595665879</v>
      </c>
      <c r="P275" s="15">
        <f t="shared" si="85"/>
        <v>0.49784376590948154</v>
      </c>
      <c r="Q275" s="7">
        <f t="shared" si="95"/>
        <v>7530507.5935172755</v>
      </c>
      <c r="R275" s="7">
        <f t="shared" si="96"/>
        <v>3781491.3339506877</v>
      </c>
      <c r="S275" s="13">
        <f>IF('BANCO DE DADOS'!$AD$32="Sim",R275,Q275)</f>
        <v>3781491.3339506877</v>
      </c>
      <c r="T275" s="9">
        <f t="shared" si="97"/>
        <v>271</v>
      </c>
      <c r="U275" s="17">
        <f t="shared" ca="1" si="98"/>
        <v>53540</v>
      </c>
      <c r="V275" s="22"/>
      <c r="W275" s="22"/>
      <c r="X275" s="22"/>
    </row>
    <row r="276" spans="2:24">
      <c r="B276" s="17">
        <f t="shared" ca="1" si="86"/>
        <v>53540</v>
      </c>
      <c r="C276" s="9">
        <f t="shared" si="99"/>
        <v>272</v>
      </c>
      <c r="D276" s="9"/>
      <c r="E276" s="13">
        <f t="shared" si="87"/>
        <v>52426.99570974669</v>
      </c>
      <c r="F276" s="14">
        <f t="shared" si="88"/>
        <v>4274587.3745798562</v>
      </c>
      <c r="G276" s="15">
        <f t="shared" si="89"/>
        <v>1.1166457540286834</v>
      </c>
      <c r="H276" s="13">
        <f t="shared" si="90"/>
        <v>48451.512600299626</v>
      </c>
      <c r="I276" s="13">
        <f t="shared" si="91"/>
        <v>3356798.7272474677</v>
      </c>
      <c r="J276" s="15">
        <f t="shared" si="83"/>
        <v>-0.11664575402868338</v>
      </c>
      <c r="K276" s="13">
        <f t="shared" si="92"/>
        <v>-446526.99002386536</v>
      </c>
      <c r="L276" s="13">
        <f t="shared" si="100"/>
        <v>-30146734.899959221</v>
      </c>
      <c r="M276" s="15">
        <f t="shared" si="93"/>
        <v>-0.11664575402868342</v>
      </c>
      <c r="N276" s="13">
        <f t="shared" si="84"/>
        <v>60853.744443155549</v>
      </c>
      <c r="O276" s="13">
        <f t="shared" si="94"/>
        <v>3803325.7172713317</v>
      </c>
      <c r="P276" s="15">
        <f t="shared" si="85"/>
        <v>0.49837941188175916</v>
      </c>
      <c r="Q276" s="7">
        <f t="shared" si="95"/>
        <v>7631386.1018273225</v>
      </c>
      <c r="R276" s="7">
        <f t="shared" si="96"/>
        <v>3828060.3845559908</v>
      </c>
      <c r="S276" s="13">
        <f>IF('BANCO DE DADOS'!$AD$32="Sim",R276,Q276)</f>
        <v>3828060.3845559908</v>
      </c>
      <c r="T276" s="9">
        <f t="shared" si="97"/>
        <v>272</v>
      </c>
      <c r="U276" s="17">
        <f t="shared" ca="1" si="98"/>
        <v>53571</v>
      </c>
      <c r="V276" s="22"/>
      <c r="W276" s="22"/>
      <c r="X276" s="22"/>
    </row>
    <row r="277" spans="2:24">
      <c r="B277" s="17">
        <f t="shared" ca="1" si="86"/>
        <v>53571</v>
      </c>
      <c r="C277" s="9">
        <f t="shared" si="99"/>
        <v>273</v>
      </c>
      <c r="D277" s="9"/>
      <c r="E277" s="13">
        <f t="shared" si="87"/>
        <v>53060.353235038026</v>
      </c>
      <c r="F277" s="14">
        <f t="shared" si="88"/>
        <v>4327647.7278148942</v>
      </c>
      <c r="G277" s="15">
        <f t="shared" si="89"/>
        <v>1.1167573663754642</v>
      </c>
      <c r="H277" s="13">
        <f t="shared" si="90"/>
        <v>49100.567960218694</v>
      </c>
      <c r="I277" s="13">
        <f t="shared" si="91"/>
        <v>3405899.2952076863</v>
      </c>
      <c r="J277" s="15">
        <f t="shared" si="83"/>
        <v>-0.11675736637546419</v>
      </c>
      <c r="K277" s="13">
        <f t="shared" si="92"/>
        <v>-452457.05693473527</v>
      </c>
      <c r="L277" s="13">
        <f t="shared" si="100"/>
        <v>-30599191.956893958</v>
      </c>
      <c r="M277" s="15">
        <f t="shared" si="93"/>
        <v>-0.11675736637546411</v>
      </c>
      <c r="N277" s="13">
        <f t="shared" si="84"/>
        <v>61668.389975112696</v>
      </c>
      <c r="O277" s="13">
        <f t="shared" si="94"/>
        <v>3858356.3521424201</v>
      </c>
      <c r="P277" s="15">
        <f t="shared" si="85"/>
        <v>0.49891160429440568</v>
      </c>
      <c r="Q277" s="7">
        <f t="shared" si="95"/>
        <v>7733547.023022579</v>
      </c>
      <c r="R277" s="7">
        <f t="shared" si="96"/>
        <v>3875190.6708801589</v>
      </c>
      <c r="S277" s="13">
        <f>IF('BANCO DE DADOS'!$AD$32="Sim",R277,Q277)</f>
        <v>3875190.6708801589</v>
      </c>
      <c r="T277" s="9">
        <f t="shared" si="97"/>
        <v>273</v>
      </c>
      <c r="U277" s="17">
        <f t="shared" ca="1" si="98"/>
        <v>53601</v>
      </c>
      <c r="V277" s="22"/>
      <c r="W277" s="22"/>
      <c r="X277" s="22"/>
    </row>
    <row r="278" spans="2:24">
      <c r="B278" s="17">
        <f t="shared" ca="1" si="86"/>
        <v>53601</v>
      </c>
      <c r="C278" s="9">
        <f t="shared" si="99"/>
        <v>274</v>
      </c>
      <c r="D278" s="9"/>
      <c r="E278" s="13">
        <f t="shared" si="87"/>
        <v>53701.362195423295</v>
      </c>
      <c r="F278" s="14">
        <f t="shared" si="88"/>
        <v>4381349.090010317</v>
      </c>
      <c r="G278" s="15">
        <f t="shared" si="89"/>
        <v>1.1168679811677094</v>
      </c>
      <c r="H278" s="13">
        <f t="shared" si="90"/>
        <v>49757.874403254667</v>
      </c>
      <c r="I278" s="13">
        <f t="shared" si="91"/>
        <v>3455657.1696109409</v>
      </c>
      <c r="J278" s="15">
        <f t="shared" si="83"/>
        <v>-0.11686798116770936</v>
      </c>
      <c r="K278" s="13">
        <f t="shared" si="92"/>
        <v>-458460.11486974312</v>
      </c>
      <c r="L278" s="13">
        <f t="shared" si="100"/>
        <v>-31057652.071763702</v>
      </c>
      <c r="M278" s="15">
        <f t="shared" si="93"/>
        <v>-0.11686798116770933</v>
      </c>
      <c r="N278" s="13">
        <f t="shared" si="84"/>
        <v>62493.388456417735</v>
      </c>
      <c r="O278" s="13">
        <f t="shared" si="94"/>
        <v>3914117.284480683</v>
      </c>
      <c r="P278" s="15">
        <f t="shared" si="85"/>
        <v>0.4994403672544524</v>
      </c>
      <c r="Q278" s="7">
        <f t="shared" si="95"/>
        <v>7837006.259621257</v>
      </c>
      <c r="R278" s="7">
        <f t="shared" si="96"/>
        <v>3922888.9751405739</v>
      </c>
      <c r="S278" s="13">
        <f>IF('BANCO DE DADOS'!$AD$32="Sim",R278,Q278)</f>
        <v>3922888.9751405739</v>
      </c>
      <c r="T278" s="9">
        <f t="shared" si="97"/>
        <v>274</v>
      </c>
      <c r="U278" s="17">
        <f t="shared" ca="1" si="98"/>
        <v>53632</v>
      </c>
      <c r="V278" s="22"/>
      <c r="W278" s="22"/>
      <c r="X278" s="22"/>
    </row>
    <row r="279" spans="2:24">
      <c r="B279" s="17">
        <f t="shared" ca="1" si="86"/>
        <v>53632</v>
      </c>
      <c r="C279" s="9">
        <f t="shared" si="99"/>
        <v>275</v>
      </c>
      <c r="D279" s="9"/>
      <c r="E279" s="13">
        <f t="shared" si="87"/>
        <v>54350.115025991152</v>
      </c>
      <c r="F279" s="14">
        <f t="shared" si="88"/>
        <v>4435699.2050363086</v>
      </c>
      <c r="G279" s="15">
        <f t="shared" si="89"/>
        <v>1.1169776062171097</v>
      </c>
      <c r="H279" s="13">
        <f t="shared" si="90"/>
        <v>50423.534246688527</v>
      </c>
      <c r="I279" s="13">
        <f t="shared" si="91"/>
        <v>3506080.7038576296</v>
      </c>
      <c r="J279" s="15">
        <f t="shared" si="83"/>
        <v>-0.11697760621710973</v>
      </c>
      <c r="K279" s="13">
        <f t="shared" si="92"/>
        <v>-464537.04355056537</v>
      </c>
      <c r="L279" s="13">
        <f t="shared" si="100"/>
        <v>-31522189.115314268</v>
      </c>
      <c r="M279" s="15">
        <f t="shared" si="93"/>
        <v>-0.11697760621710968</v>
      </c>
      <c r="N279" s="13">
        <f t="shared" si="84"/>
        <v>63328.868248966799</v>
      </c>
      <c r="O279" s="13">
        <f t="shared" si="94"/>
        <v>3970617.747408194</v>
      </c>
      <c r="P279" s="15">
        <f t="shared" si="85"/>
        <v>0.49996572468112976</v>
      </c>
      <c r="Q279" s="7">
        <f t="shared" si="95"/>
        <v>7941779.9088939372</v>
      </c>
      <c r="R279" s="7">
        <f t="shared" si="96"/>
        <v>3971162.1614857432</v>
      </c>
      <c r="S279" s="13">
        <f>IF('BANCO DE DADOS'!$AD$32="Sim",R279,Q279)</f>
        <v>3971162.1614857432</v>
      </c>
      <c r="T279" s="9">
        <f t="shared" si="97"/>
        <v>275</v>
      </c>
      <c r="U279" s="17">
        <f t="shared" ca="1" si="98"/>
        <v>53662</v>
      </c>
      <c r="V279" s="22"/>
      <c r="W279" s="22"/>
      <c r="X279" s="22"/>
    </row>
    <row r="280" spans="2:24">
      <c r="B280" s="17">
        <f t="shared" ca="1" si="86"/>
        <v>53662</v>
      </c>
      <c r="C280" s="9">
        <f t="shared" si="99"/>
        <v>276</v>
      </c>
      <c r="D280" s="9">
        <v>23</v>
      </c>
      <c r="E280" s="13">
        <f t="shared" si="87"/>
        <v>55006.705278515605</v>
      </c>
      <c r="F280" s="14">
        <f t="shared" si="88"/>
        <v>4490705.9103148244</v>
      </c>
      <c r="G280" s="15">
        <f t="shared" si="89"/>
        <v>1.1170862492887987</v>
      </c>
      <c r="H280" s="13">
        <f t="shared" si="90"/>
        <v>51097.651060843891</v>
      </c>
      <c r="I280" s="13">
        <f t="shared" si="91"/>
        <v>3557178.3549184734</v>
      </c>
      <c r="J280" s="15">
        <f t="shared" si="83"/>
        <v>-0.11708624928879874</v>
      </c>
      <c r="K280" s="13">
        <f t="shared" si="92"/>
        <v>-470688.73332973011</v>
      </c>
      <c r="L280" s="13">
        <f t="shared" si="100"/>
        <v>-31992877.848643996</v>
      </c>
      <c r="M280" s="15">
        <f t="shared" si="93"/>
        <v>-0.11708624928879884</v>
      </c>
      <c r="N280" s="13">
        <f t="shared" si="84"/>
        <v>64174.959286535297</v>
      </c>
      <c r="O280" s="13">
        <f t="shared" si="94"/>
        <v>4027867.0882482026</v>
      </c>
      <c r="P280" s="15">
        <f t="shared" si="85"/>
        <v>0.50048770030758394</v>
      </c>
      <c r="Q280" s="7">
        <f t="shared" si="95"/>
        <v>8047884.2652332969</v>
      </c>
      <c r="R280" s="7">
        <f t="shared" si="96"/>
        <v>4020017.1769850943</v>
      </c>
      <c r="S280" s="13">
        <f>IF('BANCO DE DADOS'!$AD$32="Sim",R280,Q280)</f>
        <v>4020017.1769850943</v>
      </c>
      <c r="T280" s="9">
        <f t="shared" si="97"/>
        <v>276</v>
      </c>
      <c r="U280" s="17">
        <f t="shared" ca="1" si="98"/>
        <v>53693</v>
      </c>
      <c r="V280" s="22"/>
      <c r="W280" s="22"/>
      <c r="X280" s="22"/>
    </row>
    <row r="281" spans="2:24">
      <c r="B281" s="17">
        <f t="shared" ca="1" si="86"/>
        <v>53693</v>
      </c>
      <c r="C281" s="9">
        <f t="shared" si="99"/>
        <v>277</v>
      </c>
      <c r="D281" s="9"/>
      <c r="E281" s="13">
        <f t="shared" si="87"/>
        <v>55671.227634946437</v>
      </c>
      <c r="F281" s="14">
        <f t="shared" si="88"/>
        <v>4546377.1379497712</v>
      </c>
      <c r="G281" s="15">
        <f t="shared" si="89"/>
        <v>1.1171939181014499</v>
      </c>
      <c r="H281" s="13">
        <f t="shared" si="90"/>
        <v>51780.329684333868</v>
      </c>
      <c r="I281" s="13">
        <f t="shared" si="91"/>
        <v>3608958.6846028073</v>
      </c>
      <c r="J281" s="15">
        <f t="shared" si="83"/>
        <v>-0.11719391810144986</v>
      </c>
      <c r="K281" s="13">
        <f t="shared" si="92"/>
        <v>-476916.08531904547</v>
      </c>
      <c r="L281" s="13">
        <f t="shared" si="100"/>
        <v>-32469793.933963042</v>
      </c>
      <c r="M281" s="15">
        <f t="shared" si="93"/>
        <v>-0.11719391810144993</v>
      </c>
      <c r="N281" s="13">
        <f t="shared" si="84"/>
        <v>65031.793093903645</v>
      </c>
      <c r="O281" s="13">
        <f t="shared" si="94"/>
        <v>4085874.7699218518</v>
      </c>
      <c r="P281" s="15">
        <f t="shared" si="85"/>
        <v>0.50100631768257387</v>
      </c>
      <c r="Q281" s="7">
        <f t="shared" si="95"/>
        <v>8155335.8225525776</v>
      </c>
      <c r="R281" s="7">
        <f t="shared" si="96"/>
        <v>4069461.0526307258</v>
      </c>
      <c r="S281" s="13">
        <f>IF('BANCO DE DADOS'!$AD$32="Sim",R281,Q281)</f>
        <v>4069461.0526307258</v>
      </c>
      <c r="T281" s="9">
        <f t="shared" si="97"/>
        <v>277</v>
      </c>
      <c r="U281" s="17">
        <f t="shared" ca="1" si="98"/>
        <v>53724</v>
      </c>
      <c r="V281" s="22"/>
      <c r="W281" s="22"/>
      <c r="X281" s="22"/>
    </row>
    <row r="282" spans="2:24">
      <c r="B282" s="17">
        <f t="shared" ca="1" si="86"/>
        <v>53724</v>
      </c>
      <c r="C282" s="9">
        <f t="shared" si="99"/>
        <v>278</v>
      </c>
      <c r="D282" s="9"/>
      <c r="E282" s="13">
        <f t="shared" si="87"/>
        <v>56343.777921062589</v>
      </c>
      <c r="F282" s="14">
        <f t="shared" si="88"/>
        <v>4602720.9158708341</v>
      </c>
      <c r="G282" s="15">
        <f t="shared" si="89"/>
        <v>1.1173006203273717</v>
      </c>
      <c r="H282" s="13">
        <f t="shared" si="90"/>
        <v>52471.676239492874</v>
      </c>
      <c r="I282" s="13">
        <f t="shared" si="91"/>
        <v>3661430.3608423001</v>
      </c>
      <c r="J282" s="15">
        <f t="shared" si="83"/>
        <v>-0.11730062032737165</v>
      </c>
      <c r="K282" s="13">
        <f t="shared" si="92"/>
        <v>-483220.0115195713</v>
      </c>
      <c r="L282" s="13">
        <f t="shared" si="100"/>
        <v>-32953013.945482612</v>
      </c>
      <c r="M282" s="15">
        <f t="shared" si="93"/>
        <v>-0.11730062032737157</v>
      </c>
      <c r="N282" s="13">
        <f t="shared" si="84"/>
        <v>65899.502806214863</v>
      </c>
      <c r="O282" s="13">
        <f t="shared" si="94"/>
        <v>4144650.3723618709</v>
      </c>
      <c r="P282" s="15">
        <f t="shared" si="85"/>
        <v>0.50152160017214797</v>
      </c>
      <c r="Q282" s="7">
        <f t="shared" si="95"/>
        <v>8264151.2767131338</v>
      </c>
      <c r="R282" s="7">
        <f t="shared" si="96"/>
        <v>4119500.9043512628</v>
      </c>
      <c r="S282" s="13">
        <f>IF('BANCO DE DADOS'!$AD$32="Sim",R282,Q282)</f>
        <v>4119500.9043512628</v>
      </c>
      <c r="T282" s="9">
        <f t="shared" si="97"/>
        <v>278</v>
      </c>
      <c r="U282" s="17">
        <f t="shared" ca="1" si="98"/>
        <v>53752</v>
      </c>
      <c r="V282" s="22"/>
      <c r="W282" s="22"/>
      <c r="X282" s="22"/>
    </row>
    <row r="283" spans="2:24">
      <c r="B283" s="17">
        <f t="shared" ca="1" si="86"/>
        <v>53752</v>
      </c>
      <c r="C283" s="9">
        <f t="shared" si="99"/>
        <v>279</v>
      </c>
      <c r="D283" s="9"/>
      <c r="E283" s="13">
        <f t="shared" si="87"/>
        <v>57024.453120290418</v>
      </c>
      <c r="F283" s="14">
        <f t="shared" si="88"/>
        <v>4659745.3689911244</v>
      </c>
      <c r="G283" s="15">
        <f t="shared" si="89"/>
        <v>1.1174063635926073</v>
      </c>
      <c r="H283" s="13">
        <f t="shared" si="90"/>
        <v>53171.798147995592</v>
      </c>
      <c r="I283" s="13">
        <f t="shared" si="91"/>
        <v>3714602.1589902956</v>
      </c>
      <c r="J283" s="15">
        <f t="shared" si="83"/>
        <v>-0.11740636359260725</v>
      </c>
      <c r="K283" s="13">
        <f t="shared" si="92"/>
        <v>-489601.43495316617</v>
      </c>
      <c r="L283" s="13">
        <f t="shared" si="100"/>
        <v>-33442615.38043578</v>
      </c>
      <c r="M283" s="15">
        <f t="shared" si="93"/>
        <v>-0.11740636359260727</v>
      </c>
      <c r="N283" s="13">
        <f t="shared" si="84"/>
        <v>66778.223188566946</v>
      </c>
      <c r="O283" s="13">
        <f t="shared" si="94"/>
        <v>4204203.5939434618</v>
      </c>
      <c r="P283" s="15">
        <f t="shared" si="85"/>
        <v>0.50203357096130174</v>
      </c>
      <c r="Q283" s="7">
        <f t="shared" si="95"/>
        <v>8374347.52798142</v>
      </c>
      <c r="R283" s="7">
        <f t="shared" si="96"/>
        <v>4170143.9340379583</v>
      </c>
      <c r="S283" s="13">
        <f>IF('BANCO DE DADOS'!$AD$32="Sim",R283,Q283)</f>
        <v>4170143.9340379583</v>
      </c>
      <c r="T283" s="9">
        <f t="shared" si="97"/>
        <v>279</v>
      </c>
      <c r="U283" s="17">
        <f t="shared" ca="1" si="98"/>
        <v>53783</v>
      </c>
      <c r="V283" s="22"/>
      <c r="W283" s="22"/>
      <c r="X283" s="22"/>
    </row>
    <row r="284" spans="2:24">
      <c r="B284" s="17">
        <f t="shared" ca="1" si="86"/>
        <v>53783</v>
      </c>
      <c r="C284" s="9">
        <f t="shared" si="99"/>
        <v>280</v>
      </c>
      <c r="D284" s="9"/>
      <c r="E284" s="13">
        <f t="shared" si="87"/>
        <v>57713.351387689028</v>
      </c>
      <c r="F284" s="14">
        <f t="shared" si="88"/>
        <v>4717458.7203788133</v>
      </c>
      <c r="G284" s="15">
        <f t="shared" si="89"/>
        <v>1.1175111554770367</v>
      </c>
      <c r="H284" s="13">
        <f t="shared" si="90"/>
        <v>53880.80414666525</v>
      </c>
      <c r="I284" s="13">
        <f t="shared" si="91"/>
        <v>3768482.9631369608</v>
      </c>
      <c r="J284" s="15">
        <f t="shared" si="83"/>
        <v>-0.11751115547703672</v>
      </c>
      <c r="K284" s="13">
        <f t="shared" si="92"/>
        <v>-496061.28979562409</v>
      </c>
      <c r="L284" s="13">
        <f t="shared" si="100"/>
        <v>-33938676.670231402</v>
      </c>
      <c r="M284" s="15">
        <f t="shared" si="93"/>
        <v>-0.11751115547703662</v>
      </c>
      <c r="N284" s="13">
        <f t="shared" si="84"/>
        <v>67668.090655842825</v>
      </c>
      <c r="O284" s="13">
        <f t="shared" si="94"/>
        <v>4264544.2529325867</v>
      </c>
      <c r="P284" s="15">
        <f t="shared" si="85"/>
        <v>0.50254225305561617</v>
      </c>
      <c r="Q284" s="7">
        <f t="shared" si="95"/>
        <v>8485941.6835157759</v>
      </c>
      <c r="R284" s="7">
        <f t="shared" si="96"/>
        <v>4221397.4305831892</v>
      </c>
      <c r="S284" s="13">
        <f>IF('BANCO DE DADOS'!$AD$32="Sim",R284,Q284)</f>
        <v>4221397.4305831892</v>
      </c>
      <c r="T284" s="9">
        <f t="shared" si="97"/>
        <v>280</v>
      </c>
      <c r="U284" s="17">
        <f t="shared" ca="1" si="98"/>
        <v>53813</v>
      </c>
      <c r="V284" s="22"/>
      <c r="W284" s="22"/>
      <c r="X284" s="22"/>
    </row>
    <row r="285" spans="2:24">
      <c r="B285" s="17">
        <f t="shared" ca="1" si="86"/>
        <v>53813</v>
      </c>
      <c r="C285" s="9">
        <f t="shared" si="99"/>
        <v>281</v>
      </c>
      <c r="D285" s="9"/>
      <c r="E285" s="13">
        <f t="shared" si="87"/>
        <v>58410.57206410441</v>
      </c>
      <c r="F285" s="14">
        <f t="shared" si="88"/>
        <v>4775869.2924429178</v>
      </c>
      <c r="G285" s="15">
        <f t="shared" si="89"/>
        <v>1.1176150035144772</v>
      </c>
      <c r="H285" s="13">
        <f t="shared" si="90"/>
        <v>54598.804303473706</v>
      </c>
      <c r="I285" s="13">
        <f t="shared" si="91"/>
        <v>3823081.7674404345</v>
      </c>
      <c r="J285" s="15">
        <f t="shared" si="83"/>
        <v>-0.11761500351447718</v>
      </c>
      <c r="K285" s="13">
        <f t="shared" si="92"/>
        <v>-502600.52151141409</v>
      </c>
      <c r="L285" s="13">
        <f t="shared" si="100"/>
        <v>-34441277.191742815</v>
      </c>
      <c r="M285" s="15">
        <f t="shared" si="93"/>
        <v>-0.11761500351447711</v>
      </c>
      <c r="N285" s="13">
        <f t="shared" si="84"/>
        <v>68569.243292780709</v>
      </c>
      <c r="O285" s="13">
        <f t="shared" si="94"/>
        <v>4325682.2889518486</v>
      </c>
      <c r="P285" s="15">
        <f t="shared" si="85"/>
        <v>0.50304766928287736</v>
      </c>
      <c r="Q285" s="7">
        <f t="shared" si="95"/>
        <v>8598951.0598833524</v>
      </c>
      <c r="R285" s="7">
        <f t="shared" si="96"/>
        <v>4273268.7709315037</v>
      </c>
      <c r="S285" s="13">
        <f>IF('BANCO DE DADOS'!$AD$32="Sim",R285,Q285)</f>
        <v>4273268.7709315037</v>
      </c>
      <c r="T285" s="9">
        <f t="shared" si="97"/>
        <v>281</v>
      </c>
      <c r="U285" s="17">
        <f t="shared" ca="1" si="98"/>
        <v>53844</v>
      </c>
      <c r="V285" s="22"/>
      <c r="W285" s="22"/>
      <c r="X285" s="22"/>
    </row>
    <row r="286" spans="2:24">
      <c r="B286" s="17">
        <f t="shared" ca="1" si="86"/>
        <v>53844</v>
      </c>
      <c r="C286" s="9">
        <f t="shared" si="99"/>
        <v>282</v>
      </c>
      <c r="D286" s="9"/>
      <c r="E286" s="13">
        <f t="shared" si="87"/>
        <v>59116.215690494675</v>
      </c>
      <c r="F286" s="14">
        <f t="shared" si="88"/>
        <v>4834985.5081334123</v>
      </c>
      <c r="G286" s="15">
        <f t="shared" si="89"/>
        <v>1.1177179151927894</v>
      </c>
      <c r="H286" s="13">
        <f t="shared" si="90"/>
        <v>55325.910033735396</v>
      </c>
      <c r="I286" s="13">
        <f t="shared" si="91"/>
        <v>3878407.67747417</v>
      </c>
      <c r="J286" s="15">
        <f t="shared" si="83"/>
        <v>-0.1177179151927894</v>
      </c>
      <c r="K286" s="13">
        <f t="shared" si="92"/>
        <v>-509220.0869900547</v>
      </c>
      <c r="L286" s="13">
        <f t="shared" si="100"/>
        <v>-34950497.278732866</v>
      </c>
      <c r="M286" s="15">
        <f t="shared" si="93"/>
        <v>-0.1177179151927894</v>
      </c>
      <c r="N286" s="13">
        <f t="shared" si="84"/>
        <v>69481.82087428798</v>
      </c>
      <c r="O286" s="13">
        <f t="shared" si="94"/>
        <v>4387627.7644642247</v>
      </c>
      <c r="P286" s="15">
        <f t="shared" si="85"/>
        <v>0.50354984229467858</v>
      </c>
      <c r="Q286" s="7">
        <f t="shared" si="95"/>
        <v>8713393.1856075823</v>
      </c>
      <c r="R286" s="7">
        <f t="shared" si="96"/>
        <v>4325765.4211433576</v>
      </c>
      <c r="S286" s="13">
        <f>IF('BANCO DE DADOS'!$AD$32="Sim",R286,Q286)</f>
        <v>4325765.4211433576</v>
      </c>
      <c r="T286" s="9">
        <f t="shared" si="97"/>
        <v>282</v>
      </c>
      <c r="U286" s="17">
        <f t="shared" ca="1" si="98"/>
        <v>53874</v>
      </c>
      <c r="V286" s="22"/>
      <c r="W286" s="22"/>
      <c r="X286" s="22"/>
    </row>
    <row r="287" spans="2:24">
      <c r="B287" s="17">
        <f t="shared" ca="1" si="86"/>
        <v>53874</v>
      </c>
      <c r="C287" s="9">
        <f t="shared" si="99"/>
        <v>283</v>
      </c>
      <c r="D287" s="9"/>
      <c r="E287" s="13">
        <f t="shared" si="87"/>
        <v>59830.384022428283</v>
      </c>
      <c r="F287" s="14">
        <f t="shared" si="88"/>
        <v>4894815.892155841</v>
      </c>
      <c r="G287" s="15">
        <f t="shared" si="89"/>
        <v>1.1178198979539826</v>
      </c>
      <c r="H287" s="13">
        <f t="shared" si="90"/>
        <v>56062.234116497893</v>
      </c>
      <c r="I287" s="13">
        <f t="shared" si="91"/>
        <v>3934469.9115906679</v>
      </c>
      <c r="J287" s="15">
        <f t="shared" si="83"/>
        <v>-0.11781989795398262</v>
      </c>
      <c r="K287" s="13">
        <f t="shared" si="92"/>
        <v>-515920.95468412805</v>
      </c>
      <c r="L287" s="13">
        <f t="shared" si="100"/>
        <v>-35466418.233416997</v>
      </c>
      <c r="M287" s="15">
        <f t="shared" si="93"/>
        <v>-0.11781989795398255</v>
      </c>
      <c r="N287" s="13">
        <f t="shared" si="84"/>
        <v>70405.964886001093</v>
      </c>
      <c r="O287" s="13">
        <f t="shared" si="94"/>
        <v>4450390.8662747955</v>
      </c>
      <c r="P287" s="15">
        <f t="shared" si="85"/>
        <v>0.50404879456800145</v>
      </c>
      <c r="Q287" s="7">
        <f t="shared" si="95"/>
        <v>8829285.8037465084</v>
      </c>
      <c r="R287" s="7">
        <f t="shared" si="96"/>
        <v>4378894.9374717129</v>
      </c>
      <c r="S287" s="13">
        <f>IF('BANCO DE DADOS'!$AD$32="Sim",R287,Q287)</f>
        <v>4378894.9374717129</v>
      </c>
      <c r="T287" s="9">
        <f t="shared" si="97"/>
        <v>283</v>
      </c>
      <c r="U287" s="17">
        <f t="shared" ca="1" si="98"/>
        <v>53905</v>
      </c>
      <c r="V287" s="22"/>
      <c r="W287" s="22"/>
      <c r="X287" s="22"/>
    </row>
    <row r="288" spans="2:24">
      <c r="B288" s="17">
        <f t="shared" ca="1" si="86"/>
        <v>53905</v>
      </c>
      <c r="C288" s="9">
        <f t="shared" si="99"/>
        <v>284</v>
      </c>
      <c r="D288" s="9"/>
      <c r="E288" s="13">
        <f t="shared" si="87"/>
        <v>60553.180044757486</v>
      </c>
      <c r="F288" s="14">
        <f t="shared" si="88"/>
        <v>4955369.0722005982</v>
      </c>
      <c r="G288" s="15">
        <f t="shared" si="89"/>
        <v>1.1179209591943235</v>
      </c>
      <c r="H288" s="13">
        <f t="shared" si="90"/>
        <v>56807.890711130873</v>
      </c>
      <c r="I288" s="13">
        <f t="shared" si="91"/>
        <v>3991277.8023017989</v>
      </c>
      <c r="J288" s="15">
        <f t="shared" si="83"/>
        <v>-0.11792095919432355</v>
      </c>
      <c r="K288" s="13">
        <f t="shared" si="92"/>
        <v>-522704.10474897083</v>
      </c>
      <c r="L288" s="13">
        <f t="shared" si="100"/>
        <v>-35989122.338165969</v>
      </c>
      <c r="M288" s="15">
        <f t="shared" si="93"/>
        <v>-0.11792095919432354</v>
      </c>
      <c r="N288" s="13">
        <f t="shared" si="84"/>
        <v>71341.818545095055</v>
      </c>
      <c r="O288" s="13">
        <f t="shared" si="94"/>
        <v>4513981.9070507688</v>
      </c>
      <c r="P288" s="15">
        <f t="shared" si="85"/>
        <v>0.50454454840678309</v>
      </c>
      <c r="Q288" s="7">
        <f t="shared" si="95"/>
        <v>8946646.8745023962</v>
      </c>
      <c r="R288" s="7">
        <f t="shared" si="96"/>
        <v>4432664.9674516274</v>
      </c>
      <c r="S288" s="13">
        <f>IF('BANCO DE DADOS'!$AD$32="Sim",R288,Q288)</f>
        <v>4432664.9674516274</v>
      </c>
      <c r="T288" s="9">
        <f t="shared" si="97"/>
        <v>284</v>
      </c>
      <c r="U288" s="17">
        <f t="shared" ca="1" si="98"/>
        <v>53936</v>
      </c>
      <c r="V288" s="22"/>
      <c r="W288" s="22"/>
      <c r="X288" s="22"/>
    </row>
    <row r="289" spans="2:24">
      <c r="B289" s="17">
        <f t="shared" ca="1" si="86"/>
        <v>53936</v>
      </c>
      <c r="C289" s="9">
        <f t="shared" si="99"/>
        <v>285</v>
      </c>
      <c r="D289" s="9"/>
      <c r="E289" s="13">
        <f t="shared" si="87"/>
        <v>61284.707986468973</v>
      </c>
      <c r="F289" s="14">
        <f t="shared" si="88"/>
        <v>5016653.7801870676</v>
      </c>
      <c r="G289" s="15">
        <f t="shared" si="89"/>
        <v>1.1180211062644456</v>
      </c>
      <c r="H289" s="13">
        <f t="shared" si="90"/>
        <v>57562.995374116501</v>
      </c>
      <c r="I289" s="13">
        <f t="shared" si="91"/>
        <v>4048840.7976759155</v>
      </c>
      <c r="J289" s="15">
        <f t="shared" si="83"/>
        <v>-0.11802110626444562</v>
      </c>
      <c r="K289" s="13">
        <f t="shared" si="92"/>
        <v>-529570.52918404248</v>
      </c>
      <c r="L289" s="13">
        <f t="shared" si="100"/>
        <v>-36518692.867350012</v>
      </c>
      <c r="M289" s="15">
        <f t="shared" si="93"/>
        <v>-0.11802110626444569</v>
      </c>
      <c r="N289" s="13">
        <f t="shared" si="84"/>
        <v>72289.526821345062</v>
      </c>
      <c r="O289" s="13">
        <f t="shared" si="94"/>
        <v>4578411.3268599566</v>
      </c>
      <c r="P289" s="15">
        <f t="shared" si="85"/>
        <v>0.50503712594346173</v>
      </c>
      <c r="Q289" s="7">
        <f t="shared" si="95"/>
        <v>9065494.5778629817</v>
      </c>
      <c r="R289" s="7">
        <f t="shared" si="96"/>
        <v>4487083.2510030251</v>
      </c>
      <c r="S289" s="13">
        <f>IF('BANCO DE DADOS'!$AD$32="Sim",R289,Q289)</f>
        <v>4487083.2510030251</v>
      </c>
      <c r="T289" s="9">
        <f t="shared" si="97"/>
        <v>285</v>
      </c>
      <c r="U289" s="17">
        <f t="shared" ca="1" si="98"/>
        <v>53966</v>
      </c>
      <c r="V289" s="22"/>
      <c r="W289" s="22"/>
      <c r="X289" s="22"/>
    </row>
    <row r="290" spans="2:24">
      <c r="B290" s="17">
        <f t="shared" ca="1" si="86"/>
        <v>53966</v>
      </c>
      <c r="C290" s="9">
        <f t="shared" si="99"/>
        <v>286</v>
      </c>
      <c r="D290" s="9"/>
      <c r="E290" s="13">
        <f t="shared" si="87"/>
        <v>62025.073335713962</v>
      </c>
      <c r="F290" s="14">
        <f t="shared" si="88"/>
        <v>5078678.8535227813</v>
      </c>
      <c r="G290" s="15">
        <f t="shared" si="89"/>
        <v>1.1181203464694613</v>
      </c>
      <c r="H290" s="13">
        <f t="shared" si="90"/>
        <v>58327.66507604326</v>
      </c>
      <c r="I290" s="13">
        <f t="shared" si="91"/>
        <v>4107168.462751959</v>
      </c>
      <c r="J290" s="15">
        <f t="shared" si="83"/>
        <v>-0.11812034646946135</v>
      </c>
      <c r="K290" s="13">
        <f t="shared" si="92"/>
        <v>-536521.23197600897</v>
      </c>
      <c r="L290" s="13">
        <f t="shared" si="100"/>
        <v>-37055214.099326022</v>
      </c>
      <c r="M290" s="15">
        <f t="shared" si="93"/>
        <v>-0.11812034646946129</v>
      </c>
      <c r="N290" s="13">
        <f t="shared" si="84"/>
        <v>73249.236458443542</v>
      </c>
      <c r="O290" s="13">
        <f t="shared" si="94"/>
        <v>4643689.6947279675</v>
      </c>
      <c r="P290" s="15">
        <f t="shared" si="85"/>
        <v>0.50552654914050821</v>
      </c>
      <c r="Q290" s="7">
        <f t="shared" si="95"/>
        <v>9185847.3162747398</v>
      </c>
      <c r="R290" s="7">
        <f t="shared" si="96"/>
        <v>4542157.6215467723</v>
      </c>
      <c r="S290" s="13">
        <f>IF('BANCO DE DADOS'!$AD$32="Sim",R290,Q290)</f>
        <v>4542157.6215467723</v>
      </c>
      <c r="T290" s="9">
        <f t="shared" si="97"/>
        <v>286</v>
      </c>
      <c r="U290" s="17">
        <f t="shared" ca="1" si="98"/>
        <v>53997</v>
      </c>
      <c r="V290" s="22"/>
      <c r="W290" s="22"/>
      <c r="X290" s="22"/>
    </row>
    <row r="291" spans="2:24">
      <c r="B291" s="17">
        <f t="shared" ca="1" si="86"/>
        <v>53997</v>
      </c>
      <c r="C291" s="9">
        <f t="shared" si="99"/>
        <v>287</v>
      </c>
      <c r="D291" s="9"/>
      <c r="E291" s="13">
        <f t="shared" si="87"/>
        <v>62774.38285501983</v>
      </c>
      <c r="F291" s="14">
        <f t="shared" si="88"/>
        <v>5141453.2363778008</v>
      </c>
      <c r="G291" s="15">
        <f t="shared" si="89"/>
        <v>1.1182186870690753</v>
      </c>
      <c r="H291" s="13">
        <f t="shared" si="90"/>
        <v>59102.018218805882</v>
      </c>
      <c r="I291" s="13">
        <f t="shared" si="91"/>
        <v>4166270.480970765</v>
      </c>
      <c r="J291" s="15">
        <f t="shared" si="83"/>
        <v>-0.11821868706907535</v>
      </c>
      <c r="K291" s="13">
        <f t="shared" si="92"/>
        <v>-543557.22924355417</v>
      </c>
      <c r="L291" s="13">
        <f t="shared" si="100"/>
        <v>-37598771.328569576</v>
      </c>
      <c r="M291" s="15">
        <f t="shared" si="93"/>
        <v>-0.11821868706907526</v>
      </c>
      <c r="N291" s="13">
        <f t="shared" si="84"/>
        <v>74221.095995575641</v>
      </c>
      <c r="O291" s="13">
        <f t="shared" si="94"/>
        <v>4709827.7102143196</v>
      </c>
      <c r="P291" s="15">
        <f t="shared" si="85"/>
        <v>0.50601283979193779</v>
      </c>
      <c r="Q291" s="7">
        <f t="shared" si="95"/>
        <v>9307723.7173485663</v>
      </c>
      <c r="R291" s="7">
        <f t="shared" si="96"/>
        <v>4597896.0071342466</v>
      </c>
      <c r="S291" s="13">
        <f>IF('BANCO DE DADOS'!$AD$32="Sim",R291,Q291)</f>
        <v>4597896.0071342466</v>
      </c>
      <c r="T291" s="9">
        <f t="shared" si="97"/>
        <v>287</v>
      </c>
      <c r="U291" s="17">
        <f t="shared" ca="1" si="98"/>
        <v>54027</v>
      </c>
      <c r="V291" s="22"/>
      <c r="W291" s="22"/>
      <c r="X291" s="22"/>
    </row>
    <row r="292" spans="2:24">
      <c r="B292" s="17">
        <f t="shared" ca="1" si="86"/>
        <v>54027</v>
      </c>
      <c r="C292" s="9">
        <f t="shared" si="99"/>
        <v>288</v>
      </c>
      <c r="D292" s="9">
        <v>24</v>
      </c>
      <c r="E292" s="13">
        <f t="shared" si="87"/>
        <v>63532.744596685581</v>
      </c>
      <c r="F292" s="14">
        <f t="shared" si="88"/>
        <v>5204985.9809744861</v>
      </c>
      <c r="G292" s="15">
        <f t="shared" si="89"/>
        <v>1.1183161352776996</v>
      </c>
      <c r="H292" s="13">
        <f t="shared" si="90"/>
        <v>59886.174653013732</v>
      </c>
      <c r="I292" s="13">
        <f t="shared" si="91"/>
        <v>4226156.6556237787</v>
      </c>
      <c r="J292" s="15">
        <f t="shared" si="83"/>
        <v>-0.11831613527769957</v>
      </c>
      <c r="K292" s="13">
        <f t="shared" si="92"/>
        <v>-550679.54938393459</v>
      </c>
      <c r="L292" s="13">
        <f t="shared" si="100"/>
        <v>-38149450.877953514</v>
      </c>
      <c r="M292" s="15">
        <f t="shared" si="93"/>
        <v>-0.11831613527769952</v>
      </c>
      <c r="N292" s="13">
        <f t="shared" si="84"/>
        <v>75205.255789256276</v>
      </c>
      <c r="O292" s="13">
        <f t="shared" si="94"/>
        <v>4776836.2050077152</v>
      </c>
      <c r="P292" s="15">
        <f t="shared" si="85"/>
        <v>0.50649601952480694</v>
      </c>
      <c r="Q292" s="7">
        <f t="shared" si="95"/>
        <v>9431142.6365982667</v>
      </c>
      <c r="R292" s="7">
        <f t="shared" si="96"/>
        <v>4654306.4315905515</v>
      </c>
      <c r="S292" s="13">
        <f>IF('BANCO DE DADOS'!$AD$32="Sim",R292,Q292)</f>
        <v>4654306.4315905515</v>
      </c>
      <c r="T292" s="9">
        <f t="shared" si="97"/>
        <v>288</v>
      </c>
      <c r="U292" s="17">
        <f t="shared" ca="1" si="98"/>
        <v>54058</v>
      </c>
      <c r="V292" s="22"/>
      <c r="W292" s="22"/>
      <c r="X292" s="22"/>
    </row>
    <row r="293" spans="2:24">
      <c r="B293" s="17">
        <f t="shared" ca="1" si="86"/>
        <v>54058</v>
      </c>
      <c r="C293" s="9">
        <f t="shared" si="99"/>
        <v>289</v>
      </c>
      <c r="D293" s="9"/>
      <c r="E293" s="13">
        <f t="shared" si="87"/>
        <v>64300.267918363199</v>
      </c>
      <c r="F293" s="14">
        <f t="shared" si="88"/>
        <v>5269286.2488928493</v>
      </c>
      <c r="G293" s="15">
        <f t="shared" si="89"/>
        <v>1.1184126982645708</v>
      </c>
      <c r="H293" s="13">
        <f t="shared" si="90"/>
        <v>60680.255695610387</v>
      </c>
      <c r="I293" s="13">
        <f t="shared" si="91"/>
        <v>4286836.911319389</v>
      </c>
      <c r="J293" s="15">
        <f t="shared" si="83"/>
        <v>-0.11841269826457079</v>
      </c>
      <c r="K293" s="13">
        <f t="shared" si="92"/>
        <v>-557889.23322131298</v>
      </c>
      <c r="L293" s="13">
        <f t="shared" si="100"/>
        <v>-38707340.111174829</v>
      </c>
      <c r="M293" s="15">
        <f t="shared" si="93"/>
        <v>-0.11841269826457081</v>
      </c>
      <c r="N293" s="13">
        <f t="shared" si="84"/>
        <v>76201.868035432039</v>
      </c>
      <c r="O293" s="13">
        <f t="shared" si="94"/>
        <v>4844726.1445407048</v>
      </c>
      <c r="P293" s="15">
        <f t="shared" si="85"/>
        <v>0.50697610980069285</v>
      </c>
      <c r="Q293" s="7">
        <f t="shared" si="95"/>
        <v>9556123.1602122411</v>
      </c>
      <c r="R293" s="7">
        <f t="shared" si="96"/>
        <v>4711397.0156715363</v>
      </c>
      <c r="S293" s="13">
        <f>IF('BANCO DE DADOS'!$AD$32="Sim",R293,Q293)</f>
        <v>4711397.0156715363</v>
      </c>
      <c r="T293" s="9">
        <f t="shared" si="97"/>
        <v>289</v>
      </c>
      <c r="U293" s="17">
        <f t="shared" ca="1" si="98"/>
        <v>54089</v>
      </c>
      <c r="V293" s="22"/>
      <c r="W293" s="22"/>
      <c r="X293" s="22"/>
    </row>
    <row r="294" spans="2:24">
      <c r="B294" s="17">
        <f t="shared" ca="1" si="86"/>
        <v>54089</v>
      </c>
      <c r="C294" s="9">
        <f t="shared" si="99"/>
        <v>290</v>
      </c>
      <c r="D294" s="9"/>
      <c r="E294" s="13">
        <f t="shared" si="87"/>
        <v>65077.063498827352</v>
      </c>
      <c r="F294" s="14">
        <f t="shared" si="88"/>
        <v>5334363.3123916769</v>
      </c>
      <c r="G294" s="15">
        <f t="shared" si="89"/>
        <v>1.1185083831538691</v>
      </c>
      <c r="H294" s="13">
        <f t="shared" si="90"/>
        <v>61484.384147706696</v>
      </c>
      <c r="I294" s="13">
        <f t="shared" si="91"/>
        <v>4348321.2954670954</v>
      </c>
      <c r="J294" s="15">
        <f t="shared" si="83"/>
        <v>-0.11850838315386913</v>
      </c>
      <c r="K294" s="13">
        <f t="shared" si="92"/>
        <v>-565187.33415687829</v>
      </c>
      <c r="L294" s="13">
        <f t="shared" si="100"/>
        <v>-39272527.445331708</v>
      </c>
      <c r="M294" s="15">
        <f t="shared" si="93"/>
        <v>-0.11850838315386916</v>
      </c>
      <c r="N294" s="13">
        <f t="shared" si="84"/>
        <v>77211.086791850845</v>
      </c>
      <c r="O294" s="13">
        <f t="shared" si="94"/>
        <v>4913508.6296239765</v>
      </c>
      <c r="P294" s="15">
        <f t="shared" si="85"/>
        <v>0.50745313191715613</v>
      </c>
      <c r="Q294" s="7">
        <f t="shared" si="95"/>
        <v>9682684.6078587752</v>
      </c>
      <c r="R294" s="7">
        <f t="shared" si="96"/>
        <v>4769175.9782347986</v>
      </c>
      <c r="S294" s="13">
        <f>IF('BANCO DE DADOS'!$AD$32="Sim",R294,Q294)</f>
        <v>4769175.9782347986</v>
      </c>
      <c r="T294" s="9">
        <f t="shared" si="97"/>
        <v>290</v>
      </c>
      <c r="U294" s="17">
        <f t="shared" ca="1" si="98"/>
        <v>54118</v>
      </c>
      <c r="V294" s="22"/>
      <c r="W294" s="22"/>
      <c r="X294" s="22"/>
    </row>
    <row r="295" spans="2:24">
      <c r="B295" s="17">
        <f t="shared" ca="1" si="86"/>
        <v>54118</v>
      </c>
      <c r="C295" s="9">
        <f t="shared" si="99"/>
        <v>291</v>
      </c>
      <c r="D295" s="9"/>
      <c r="E295" s="13">
        <f t="shared" si="87"/>
        <v>65863.243353935497</v>
      </c>
      <c r="F295" s="14">
        <f t="shared" si="88"/>
        <v>5400226.5557456128</v>
      </c>
      <c r="G295" s="15">
        <f t="shared" si="89"/>
        <v>1.1186031970248385</v>
      </c>
      <c r="H295" s="13">
        <f t="shared" si="90"/>
        <v>62298.684312630117</v>
      </c>
      <c r="I295" s="13">
        <f t="shared" si="91"/>
        <v>4410619.9797797259</v>
      </c>
      <c r="J295" s="15">
        <f t="shared" si="83"/>
        <v>-0.11860319702483846</v>
      </c>
      <c r="K295" s="13">
        <f t="shared" si="92"/>
        <v>-572574.91832078155</v>
      </c>
      <c r="L295" s="13">
        <f t="shared" si="100"/>
        <v>-39845102.36365249</v>
      </c>
      <c r="M295" s="15">
        <f t="shared" si="93"/>
        <v>-0.11860319702483851</v>
      </c>
      <c r="N295" s="13">
        <f t="shared" si="84"/>
        <v>78233.068000703046</v>
      </c>
      <c r="O295" s="13">
        <f t="shared" si="94"/>
        <v>4983194.8981005093</v>
      </c>
      <c r="P295" s="15">
        <f t="shared" si="85"/>
        <v>0.50792710700918886</v>
      </c>
      <c r="Q295" s="7">
        <f t="shared" si="95"/>
        <v>9810846.5355253406</v>
      </c>
      <c r="R295" s="7">
        <f t="shared" si="96"/>
        <v>4827651.6374248313</v>
      </c>
      <c r="S295" s="13">
        <f>IF('BANCO DE DADOS'!$AD$32="Sim",R295,Q295)</f>
        <v>4827651.6374248313</v>
      </c>
      <c r="T295" s="9">
        <f t="shared" si="97"/>
        <v>291</v>
      </c>
      <c r="U295" s="17">
        <f t="shared" ca="1" si="98"/>
        <v>54149</v>
      </c>
      <c r="V295" s="22"/>
      <c r="W295" s="22"/>
      <c r="X295" s="22"/>
    </row>
    <row r="296" spans="2:24">
      <c r="B296" s="17">
        <f t="shared" ca="1" si="86"/>
        <v>54149</v>
      </c>
      <c r="C296" s="9">
        <f t="shared" si="99"/>
        <v>292</v>
      </c>
      <c r="D296" s="9"/>
      <c r="E296" s="13">
        <f t="shared" si="87"/>
        <v>66658.920852780895</v>
      </c>
      <c r="F296" s="14">
        <f t="shared" si="88"/>
        <v>5466885.4765983941</v>
      </c>
      <c r="G296" s="15">
        <f t="shared" si="89"/>
        <v>1.1186971469119087</v>
      </c>
      <c r="H296" s="13">
        <f t="shared" si="90"/>
        <v>63123.282014192882</v>
      </c>
      <c r="I296" s="13">
        <f t="shared" si="91"/>
        <v>4473743.2617939189</v>
      </c>
      <c r="J296" s="15">
        <f t="shared" si="83"/>
        <v>-0.11869714691190869</v>
      </c>
      <c r="K296" s="13">
        <f t="shared" si="92"/>
        <v>-580053.06472590566</v>
      </c>
      <c r="L296" s="13">
        <f t="shared" si="100"/>
        <v>-40425155.428378396</v>
      </c>
      <c r="M296" s="15">
        <f t="shared" si="93"/>
        <v>-0.11869714691190865</v>
      </c>
      <c r="N296" s="13">
        <f t="shared" si="84"/>
        <v>79267.969511536765</v>
      </c>
      <c r="O296" s="13">
        <f t="shared" si="94"/>
        <v>5053796.3265198255</v>
      </c>
      <c r="P296" s="15">
        <f t="shared" si="85"/>
        <v>0.5083980560506447</v>
      </c>
      <c r="Q296" s="7">
        <f t="shared" si="95"/>
        <v>9940628.7383923139</v>
      </c>
      <c r="R296" s="7">
        <f t="shared" si="96"/>
        <v>4886832.4118724884</v>
      </c>
      <c r="S296" s="13">
        <f>IF('BANCO DE DADOS'!$AD$32="Sim",R296,Q296)</f>
        <v>4886832.4118724884</v>
      </c>
      <c r="T296" s="9">
        <f t="shared" si="97"/>
        <v>292</v>
      </c>
      <c r="U296" s="17">
        <f t="shared" ca="1" si="98"/>
        <v>54179</v>
      </c>
      <c r="V296" s="22"/>
      <c r="W296" s="22"/>
      <c r="X296" s="22"/>
    </row>
    <row r="297" spans="2:24">
      <c r="B297" s="17">
        <f t="shared" ca="1" si="86"/>
        <v>54179</v>
      </c>
      <c r="C297" s="9">
        <f t="shared" si="99"/>
        <v>293</v>
      </c>
      <c r="D297" s="9"/>
      <c r="E297" s="13">
        <f t="shared" si="87"/>
        <v>67464.210734040651</v>
      </c>
      <c r="F297" s="14">
        <f t="shared" si="88"/>
        <v>5534349.6873324346</v>
      </c>
      <c r="G297" s="15">
        <f t="shared" si="89"/>
        <v>1.1187902398048191</v>
      </c>
      <c r="H297" s="13">
        <f t="shared" si="90"/>
        <v>63958.304615181558</v>
      </c>
      <c r="I297" s="13">
        <f t="shared" si="91"/>
        <v>4537701.5664091008</v>
      </c>
      <c r="J297" s="15">
        <f t="shared" si="83"/>
        <v>-0.11879023980481906</v>
      </c>
      <c r="K297" s="13">
        <f t="shared" si="92"/>
        <v>-587622.86542349402</v>
      </c>
      <c r="L297" s="13">
        <f t="shared" si="100"/>
        <v>-41012778.293801889</v>
      </c>
      <c r="M297" s="15">
        <f t="shared" si="93"/>
        <v>-0.11879023980481916</v>
      </c>
      <c r="N297" s="13">
        <f t="shared" si="84"/>
        <v>80315.951104451233</v>
      </c>
      <c r="O297" s="13">
        <f t="shared" si="94"/>
        <v>5125324.4318325957</v>
      </c>
      <c r="P297" s="15">
        <f t="shared" si="85"/>
        <v>0.5088659998556555</v>
      </c>
      <c r="Q297" s="7">
        <f t="shared" si="95"/>
        <v>10072051.253741536</v>
      </c>
      <c r="R297" s="7">
        <f t="shared" si="96"/>
        <v>4946726.8219089406</v>
      </c>
      <c r="S297" s="13">
        <f>IF('BANCO DE DADOS'!$AD$32="Sim",R297,Q297)</f>
        <v>4946726.8219089406</v>
      </c>
      <c r="T297" s="9">
        <f t="shared" si="97"/>
        <v>293</v>
      </c>
      <c r="U297" s="17">
        <f t="shared" ca="1" si="98"/>
        <v>54210</v>
      </c>
      <c r="V297" s="22"/>
      <c r="W297" s="22"/>
      <c r="X297" s="22"/>
    </row>
    <row r="298" spans="2:24">
      <c r="B298" s="17">
        <f t="shared" ca="1" si="86"/>
        <v>54210</v>
      </c>
      <c r="C298" s="9">
        <f t="shared" si="99"/>
        <v>294</v>
      </c>
      <c r="D298" s="9"/>
      <c r="E298" s="13">
        <f t="shared" si="87"/>
        <v>68279.229122521399</v>
      </c>
      <c r="F298" s="14">
        <f t="shared" si="88"/>
        <v>5602628.9164549559</v>
      </c>
      <c r="G298" s="15">
        <f t="shared" si="89"/>
        <v>1.1188824826487449</v>
      </c>
      <c r="H298" s="13">
        <f t="shared" si="90"/>
        <v>64803.881036070845</v>
      </c>
      <c r="I298" s="13">
        <f t="shared" si="91"/>
        <v>4602505.4474451719</v>
      </c>
      <c r="J298" s="15">
        <f t="shared" si="83"/>
        <v>-0.1188824826487449</v>
      </c>
      <c r="K298" s="13">
        <f t="shared" si="92"/>
        <v>-595285.42566065863</v>
      </c>
      <c r="L298" s="13">
        <f t="shared" si="100"/>
        <v>-41608063.719462544</v>
      </c>
      <c r="M298" s="15">
        <f t="shared" si="93"/>
        <v>-0.11888248264874487</v>
      </c>
      <c r="N298" s="13">
        <f t="shared" si="84"/>
        <v>81377.17451357111</v>
      </c>
      <c r="O298" s="13">
        <f t="shared" si="94"/>
        <v>5197790.8731058314</v>
      </c>
      <c r="P298" s="15">
        <f t="shared" si="85"/>
        <v>0.50933095908003068</v>
      </c>
      <c r="Q298" s="7">
        <f t="shared" si="95"/>
        <v>10205134.363900129</v>
      </c>
      <c r="R298" s="7">
        <f t="shared" si="96"/>
        <v>5007343.4907942973</v>
      </c>
      <c r="S298" s="13">
        <f>IF('BANCO DE DADOS'!$AD$32="Sim",R298,Q298)</f>
        <v>5007343.4907942973</v>
      </c>
      <c r="T298" s="9">
        <f t="shared" si="97"/>
        <v>294</v>
      </c>
      <c r="U298" s="17">
        <f t="shared" ca="1" si="98"/>
        <v>54240</v>
      </c>
      <c r="V298" s="22"/>
      <c r="W298" s="22"/>
      <c r="X298" s="22"/>
    </row>
    <row r="299" spans="2:24">
      <c r="B299" s="17">
        <f t="shared" ca="1" si="86"/>
        <v>54240</v>
      </c>
      <c r="C299" s="9">
        <f t="shared" si="99"/>
        <v>295</v>
      </c>
      <c r="D299" s="9"/>
      <c r="E299" s="13">
        <f t="shared" si="87"/>
        <v>69104.093545904718</v>
      </c>
      <c r="F299" s="14">
        <f t="shared" si="88"/>
        <v>5671733.0100008603</v>
      </c>
      <c r="G299" s="15">
        <f t="shared" si="89"/>
        <v>1.1189738823444237</v>
      </c>
      <c r="H299" s="13">
        <f t="shared" si="90"/>
        <v>65660.141773964133</v>
      </c>
      <c r="I299" s="13">
        <f t="shared" si="91"/>
        <v>4668165.5892191362</v>
      </c>
      <c r="J299" s="15">
        <f t="shared" si="83"/>
        <v>-0.11897388234442374</v>
      </c>
      <c r="K299" s="13">
        <f t="shared" si="92"/>
        <v>-603041.86403979454</v>
      </c>
      <c r="L299" s="13">
        <f t="shared" si="100"/>
        <v>-42211105.583502337</v>
      </c>
      <c r="M299" s="15">
        <f t="shared" si="93"/>
        <v>-0.11897388234442381</v>
      </c>
      <c r="N299" s="13">
        <f t="shared" si="84"/>
        <v>82451.803450805572</v>
      </c>
      <c r="O299" s="13">
        <f t="shared" si="94"/>
        <v>5271207.4532589307</v>
      </c>
      <c r="P299" s="15">
        <f t="shared" si="85"/>
        <v>0.50979295422264304</v>
      </c>
      <c r="Q299" s="7">
        <f t="shared" si="95"/>
        <v>10339898.599219996</v>
      </c>
      <c r="R299" s="7">
        <f t="shared" si="96"/>
        <v>5068691.1459610658</v>
      </c>
      <c r="S299" s="13">
        <f>IF('BANCO DE DADOS'!$AD$32="Sim",R299,Q299)</f>
        <v>5068691.1459610658</v>
      </c>
      <c r="T299" s="9">
        <f t="shared" si="97"/>
        <v>295</v>
      </c>
      <c r="U299" s="17">
        <f t="shared" ca="1" si="98"/>
        <v>54271</v>
      </c>
      <c r="V299" s="22"/>
      <c r="W299" s="22"/>
      <c r="X299" s="22"/>
    </row>
    <row r="300" spans="2:24">
      <c r="B300" s="17">
        <f t="shared" ca="1" si="86"/>
        <v>54271</v>
      </c>
      <c r="C300" s="9">
        <f t="shared" si="99"/>
        <v>296</v>
      </c>
      <c r="D300" s="9"/>
      <c r="E300" s="13">
        <f t="shared" si="87"/>
        <v>69938.922951694956</v>
      </c>
      <c r="F300" s="14">
        <f t="shared" si="88"/>
        <v>5741671.9329525549</v>
      </c>
      <c r="G300" s="15">
        <f t="shared" si="89"/>
        <v>1.1190644457482848</v>
      </c>
      <c r="H300" s="13">
        <f t="shared" si="90"/>
        <v>66527.21892176375</v>
      </c>
      <c r="I300" s="13">
        <f t="shared" si="91"/>
        <v>4734692.8081409</v>
      </c>
      <c r="J300" s="15">
        <f t="shared" si="83"/>
        <v>-0.11906444574828479</v>
      </c>
      <c r="K300" s="13">
        <f t="shared" si="92"/>
        <v>-610893.31267991196</v>
      </c>
      <c r="L300" s="13">
        <f t="shared" si="100"/>
        <v>-42821998.896182247</v>
      </c>
      <c r="M300" s="15">
        <f t="shared" si="93"/>
        <v>-0.11906444574828487</v>
      </c>
      <c r="N300" s="13">
        <f t="shared" si="84"/>
        <v>83540.003629895233</v>
      </c>
      <c r="O300" s="13">
        <f t="shared" si="94"/>
        <v>5345586.1208208119</v>
      </c>
      <c r="P300" s="15">
        <f t="shared" si="85"/>
        <v>0.51025200562679862</v>
      </c>
      <c r="Q300" s="7">
        <f t="shared" si="95"/>
        <v>10476364.741093455</v>
      </c>
      <c r="R300" s="7">
        <f t="shared" si="96"/>
        <v>5130778.6202726429</v>
      </c>
      <c r="S300" s="13">
        <f>IF('BANCO DE DADOS'!$AD$32="Sim",R300,Q300)</f>
        <v>5130778.6202726429</v>
      </c>
      <c r="T300" s="9">
        <f t="shared" si="97"/>
        <v>296</v>
      </c>
      <c r="U300" s="17">
        <f t="shared" ca="1" si="98"/>
        <v>54302</v>
      </c>
      <c r="V300" s="22"/>
      <c r="W300" s="22"/>
      <c r="X300" s="22"/>
    </row>
    <row r="301" spans="2:24">
      <c r="B301" s="17">
        <f t="shared" ca="1" si="86"/>
        <v>54302</v>
      </c>
      <c r="C301" s="9">
        <f t="shared" si="99"/>
        <v>297</v>
      </c>
      <c r="D301" s="9"/>
      <c r="E301" s="13">
        <f t="shared" si="87"/>
        <v>70783.837724371726</v>
      </c>
      <c r="F301" s="14">
        <f t="shared" si="88"/>
        <v>5812455.7706769267</v>
      </c>
      <c r="G301" s="15">
        <f t="shared" si="89"/>
        <v>1.119154179672579</v>
      </c>
      <c r="H301" s="13">
        <f t="shared" si="90"/>
        <v>67405.246187573575</v>
      </c>
      <c r="I301" s="13">
        <f t="shared" si="91"/>
        <v>4802098.0543284733</v>
      </c>
      <c r="J301" s="15">
        <f t="shared" si="83"/>
        <v>-0.11915417967257902</v>
      </c>
      <c r="K301" s="13">
        <f t="shared" si="92"/>
        <v>-618840.91737992596</v>
      </c>
      <c r="L301" s="13">
        <f t="shared" si="100"/>
        <v>-43440839.81356217</v>
      </c>
      <c r="M301" s="15">
        <f t="shared" si="93"/>
        <v>-0.11915417967257902</v>
      </c>
      <c r="N301" s="13">
        <f t="shared" si="84"/>
        <v>84641.942790750647</v>
      </c>
      <c r="O301" s="13">
        <f t="shared" si="94"/>
        <v>5420938.9717083983</v>
      </c>
      <c r="P301" s="15">
        <f t="shared" si="85"/>
        <v>0.51070813348159183</v>
      </c>
      <c r="Q301" s="7">
        <f t="shared" si="95"/>
        <v>10614553.825005399</v>
      </c>
      <c r="R301" s="7">
        <f t="shared" si="96"/>
        <v>5193614.8532970008</v>
      </c>
      <c r="S301" s="13">
        <f>IF('BANCO DE DADOS'!$AD$32="Sim",R301,Q301)</f>
        <v>5193614.8532970008</v>
      </c>
      <c r="T301" s="9">
        <f t="shared" si="97"/>
        <v>297</v>
      </c>
      <c r="U301" s="17">
        <f t="shared" ca="1" si="98"/>
        <v>54332</v>
      </c>
      <c r="V301" s="22"/>
      <c r="W301" s="22"/>
      <c r="X301" s="22"/>
    </row>
    <row r="302" spans="2:24">
      <c r="B302" s="17">
        <f t="shared" ca="1" si="86"/>
        <v>54332</v>
      </c>
      <c r="C302" s="9">
        <f t="shared" si="99"/>
        <v>298</v>
      </c>
      <c r="D302" s="9"/>
      <c r="E302" s="13">
        <f t="shared" si="87"/>
        <v>71638.959702749678</v>
      </c>
      <c r="F302" s="14">
        <f t="shared" si="88"/>
        <v>5884094.7303796764</v>
      </c>
      <c r="G302" s="15">
        <f t="shared" si="89"/>
        <v>1.1192430908855113</v>
      </c>
      <c r="H302" s="13">
        <f t="shared" si="90"/>
        <v>68294.358914336815</v>
      </c>
      <c r="I302" s="13">
        <f t="shared" si="91"/>
        <v>4870392.4132428104</v>
      </c>
      <c r="J302" s="15">
        <f t="shared" si="83"/>
        <v>-0.11924309088551133</v>
      </c>
      <c r="K302" s="13">
        <f t="shared" si="92"/>
        <v>-626885.83778391499</v>
      </c>
      <c r="L302" s="13">
        <f t="shared" si="100"/>
        <v>-44067725.651346087</v>
      </c>
      <c r="M302" s="15">
        <f t="shared" si="93"/>
        <v>-0.11924309088551137</v>
      </c>
      <c r="N302" s="13">
        <f t="shared" si="84"/>
        <v>85757.790724085819</v>
      </c>
      <c r="O302" s="13">
        <f t="shared" si="94"/>
        <v>5497278.2510267226</v>
      </c>
      <c r="P302" s="15">
        <f t="shared" si="85"/>
        <v>0.51116135782324701</v>
      </c>
      <c r="Q302" s="7">
        <f t="shared" si="95"/>
        <v>10754487.143622484</v>
      </c>
      <c r="R302" s="7">
        <f t="shared" si="96"/>
        <v>5257208.8925957615</v>
      </c>
      <c r="S302" s="13">
        <f>IF('BANCO DE DADOS'!$AD$32="Sim",R302,Q302)</f>
        <v>5257208.8925957615</v>
      </c>
      <c r="T302" s="9">
        <f t="shared" si="97"/>
        <v>298</v>
      </c>
      <c r="U302" s="17">
        <f t="shared" ca="1" si="98"/>
        <v>54363</v>
      </c>
      <c r="V302" s="22"/>
      <c r="W302" s="22"/>
      <c r="X302" s="22"/>
    </row>
    <row r="303" spans="2:24">
      <c r="B303" s="17">
        <f t="shared" ca="1" si="86"/>
        <v>54363</v>
      </c>
      <c r="C303" s="9">
        <f t="shared" si="99"/>
        <v>299</v>
      </c>
      <c r="D303" s="9"/>
      <c r="E303" s="13">
        <f t="shared" si="87"/>
        <v>72504.41219754795</v>
      </c>
      <c r="F303" s="14">
        <f t="shared" si="88"/>
        <v>5956599.1425772244</v>
      </c>
      <c r="G303" s="15">
        <f t="shared" si="89"/>
        <v>1.1193311861113746</v>
      </c>
      <c r="H303" s="13">
        <f t="shared" si="90"/>
        <v>69194.694099711851</v>
      </c>
      <c r="I303" s="13">
        <f t="shared" si="91"/>
        <v>4939587.1073425226</v>
      </c>
      <c r="J303" s="15">
        <f t="shared" si="83"/>
        <v>-0.11933118611137461</v>
      </c>
      <c r="K303" s="13">
        <f t="shared" si="92"/>
        <v>-635029.24754837528</v>
      </c>
      <c r="L303" s="13">
        <f t="shared" si="100"/>
        <v>-44702754.898894459</v>
      </c>
      <c r="M303" s="15">
        <f t="shared" si="93"/>
        <v>-0.1193311861113745</v>
      </c>
      <c r="N303" s="13">
        <f t="shared" si="84"/>
        <v>86887.719296350318</v>
      </c>
      <c r="O303" s="13">
        <f t="shared" si="94"/>
        <v>5574616.3548908932</v>
      </c>
      <c r="P303" s="15">
        <f t="shared" si="85"/>
        <v>0.51161169853644473</v>
      </c>
      <c r="Q303" s="7">
        <f t="shared" si="95"/>
        <v>10896186.249919742</v>
      </c>
      <c r="R303" s="7">
        <f t="shared" si="96"/>
        <v>5321569.8950288491</v>
      </c>
      <c r="S303" s="13">
        <f>IF('BANCO DE DADOS'!$AD$32="Sim",R303,Q303)</f>
        <v>5321569.8950288491</v>
      </c>
      <c r="T303" s="9">
        <f t="shared" si="97"/>
        <v>299</v>
      </c>
      <c r="U303" s="17">
        <f t="shared" ca="1" si="98"/>
        <v>54393</v>
      </c>
      <c r="V303" s="22"/>
      <c r="W303" s="22"/>
      <c r="X303" s="22"/>
    </row>
    <row r="304" spans="2:24">
      <c r="B304" s="17">
        <f t="shared" ca="1" si="86"/>
        <v>54393</v>
      </c>
      <c r="C304" s="9">
        <f t="shared" si="99"/>
        <v>300</v>
      </c>
      <c r="D304" s="9">
        <v>25</v>
      </c>
      <c r="E304" s="13">
        <f t="shared" si="87"/>
        <v>73380.32000917189</v>
      </c>
      <c r="F304" s="14">
        <f t="shared" si="88"/>
        <v>6029979.4625863964</v>
      </c>
      <c r="G304" s="15">
        <f t="shared" si="89"/>
        <v>1.1194184720306837</v>
      </c>
      <c r="H304" s="13">
        <f t="shared" si="90"/>
        <v>70106.39041618898</v>
      </c>
      <c r="I304" s="13">
        <f t="shared" si="91"/>
        <v>5009693.4977587117</v>
      </c>
      <c r="J304" s="15">
        <f t="shared" si="83"/>
        <v>-0.11941847203068368</v>
      </c>
      <c r="K304" s="13">
        <f t="shared" si="92"/>
        <v>-643272.33451149706</v>
      </c>
      <c r="L304" s="13">
        <f t="shared" si="100"/>
        <v>-45346027.233405955</v>
      </c>
      <c r="M304" s="15">
        <f t="shared" si="93"/>
        <v>-0.11941847203068373</v>
      </c>
      <c r="N304" s="13">
        <f t="shared" si="84"/>
        <v>88031.902474963586</v>
      </c>
      <c r="O304" s="13">
        <f t="shared" si="94"/>
        <v>5652965.8322702032</v>
      </c>
      <c r="P304" s="15">
        <f t="shared" si="85"/>
        <v>0.51205917535563394</v>
      </c>
      <c r="Q304" s="7">
        <f t="shared" si="95"/>
        <v>11039672.960345102</v>
      </c>
      <c r="R304" s="7">
        <f t="shared" si="96"/>
        <v>5386707.1280748993</v>
      </c>
      <c r="S304" s="13">
        <f>IF('BANCO DE DADOS'!$AD$32="Sim",R304,Q304)</f>
        <v>5386707.1280748993</v>
      </c>
      <c r="T304" s="9">
        <f t="shared" si="97"/>
        <v>300</v>
      </c>
      <c r="U304" s="17">
        <f t="shared" ca="1" si="98"/>
        <v>54424</v>
      </c>
      <c r="V304" s="22"/>
      <c r="W304" s="22"/>
      <c r="X304" s="22"/>
    </row>
    <row r="305" spans="2:24">
      <c r="B305" s="17">
        <f t="shared" ca="1" si="86"/>
        <v>54424</v>
      </c>
      <c r="C305" s="9">
        <f t="shared" si="99"/>
        <v>301</v>
      </c>
      <c r="D305" s="9"/>
      <c r="E305" s="13">
        <f t="shared" si="87"/>
        <v>74266.809445709529</v>
      </c>
      <c r="F305" s="14">
        <f t="shared" si="88"/>
        <v>6104246.2720321063</v>
      </c>
      <c r="G305" s="15">
        <f t="shared" si="89"/>
        <v>1.1195049552803138</v>
      </c>
      <c r="H305" s="13">
        <f t="shared" si="90"/>
        <v>71029.588231451096</v>
      </c>
      <c r="I305" s="13">
        <f t="shared" si="91"/>
        <v>5080723.0859901626</v>
      </c>
      <c r="J305" s="15">
        <f t="shared" si="83"/>
        <v>-0.1195049552803138</v>
      </c>
      <c r="K305" s="13">
        <f t="shared" si="92"/>
        <v>-651616.30086448509</v>
      </c>
      <c r="L305" s="13">
        <f t="shared" si="100"/>
        <v>-45997643.534270443</v>
      </c>
      <c r="M305" s="15">
        <f t="shared" si="93"/>
        <v>-0.11950495528031377</v>
      </c>
      <c r="N305" s="13">
        <f t="shared" si="84"/>
        <v>89190.516353855113</v>
      </c>
      <c r="O305" s="13">
        <f t="shared" si="94"/>
        <v>5732339.3868546421</v>
      </c>
      <c r="P305" s="15">
        <f t="shared" si="85"/>
        <v>0.5125038078663311</v>
      </c>
      <c r="Q305" s="7">
        <f t="shared" si="95"/>
        <v>11184969.358022263</v>
      </c>
      <c r="R305" s="7">
        <f t="shared" si="96"/>
        <v>5452629.9711676212</v>
      </c>
      <c r="S305" s="13">
        <f>IF('BANCO DE DADOS'!$AD$32="Sim",R305,Q305)</f>
        <v>5452629.9711676212</v>
      </c>
      <c r="T305" s="9">
        <f t="shared" si="97"/>
        <v>301</v>
      </c>
      <c r="U305" s="17">
        <f t="shared" ca="1" si="98"/>
        <v>54455</v>
      </c>
      <c r="V305" s="22"/>
      <c r="W305" s="22"/>
      <c r="X305" s="22"/>
    </row>
    <row r="306" spans="2:24">
      <c r="B306" s="17">
        <f t="shared" ca="1" si="86"/>
        <v>54455</v>
      </c>
      <c r="C306" s="9">
        <f t="shared" si="99"/>
        <v>302</v>
      </c>
      <c r="D306" s="9"/>
      <c r="E306" s="13">
        <f t="shared" si="87"/>
        <v>75164.008341145629</v>
      </c>
      <c r="F306" s="14">
        <f t="shared" si="88"/>
        <v>6179410.280373252</v>
      </c>
      <c r="G306" s="15">
        <f t="shared" si="89"/>
        <v>1.1195906424536373</v>
      </c>
      <c r="H306" s="13">
        <f t="shared" si="90"/>
        <v>71964.429628980986</v>
      </c>
      <c r="I306" s="13">
        <f t="shared" si="91"/>
        <v>5152687.5156191438</v>
      </c>
      <c r="J306" s="15">
        <f t="shared" si="83"/>
        <v>-0.11959064245363726</v>
      </c>
      <c r="K306" s="13">
        <f t="shared" si="92"/>
        <v>-660062.36332495045</v>
      </c>
      <c r="L306" s="13">
        <f t="shared" si="100"/>
        <v>-46657705.897595391</v>
      </c>
      <c r="M306" s="15">
        <f t="shared" si="93"/>
        <v>-0.11959064245363717</v>
      </c>
      <c r="N306" s="13">
        <f t="shared" si="84"/>
        <v>90363.739179314158</v>
      </c>
      <c r="O306" s="13">
        <f t="shared" si="94"/>
        <v>5812749.8789440878</v>
      </c>
      <c r="P306" s="15">
        <f t="shared" si="85"/>
        <v>0.51294561550640461</v>
      </c>
      <c r="Q306" s="7">
        <f t="shared" si="95"/>
        <v>11332097.795992389</v>
      </c>
      <c r="R306" s="7">
        <f t="shared" si="96"/>
        <v>5519347.9170483015</v>
      </c>
      <c r="S306" s="13">
        <f>IF('BANCO DE DADOS'!$AD$32="Sim",R306,Q306)</f>
        <v>5519347.9170483015</v>
      </c>
      <c r="T306" s="9">
        <f t="shared" si="97"/>
        <v>302</v>
      </c>
      <c r="U306" s="17">
        <f t="shared" ca="1" si="98"/>
        <v>54483</v>
      </c>
      <c r="V306" s="22"/>
      <c r="W306" s="22"/>
      <c r="X306" s="22"/>
    </row>
    <row r="307" spans="2:24">
      <c r="B307" s="17">
        <f t="shared" ca="1" si="86"/>
        <v>54483</v>
      </c>
      <c r="C307" s="9">
        <f t="shared" si="99"/>
        <v>303</v>
      </c>
      <c r="D307" s="9"/>
      <c r="E307" s="13">
        <f t="shared" si="87"/>
        <v>76072.046073795544</v>
      </c>
      <c r="F307" s="14">
        <f t="shared" si="88"/>
        <v>6255482.3264470473</v>
      </c>
      <c r="G307" s="15">
        <f t="shared" si="89"/>
        <v>1.1196755401006637</v>
      </c>
      <c r="H307" s="13">
        <f t="shared" si="90"/>
        <v>72911.058428918535</v>
      </c>
      <c r="I307" s="13">
        <f t="shared" si="91"/>
        <v>5225598.5740480628</v>
      </c>
      <c r="J307" s="15">
        <f t="shared" si="83"/>
        <v>-0.11967554010066372</v>
      </c>
      <c r="K307" s="13">
        <f t="shared" si="92"/>
        <v>-668611.75331239402</v>
      </c>
      <c r="L307" s="13">
        <f t="shared" si="100"/>
        <v>-47326317.650907785</v>
      </c>
      <c r="M307" s="15">
        <f t="shared" si="93"/>
        <v>-0.11967554010066367</v>
      </c>
      <c r="N307" s="13">
        <f t="shared" si="84"/>
        <v>91551.751376152853</v>
      </c>
      <c r="O307" s="13">
        <f t="shared" si="94"/>
        <v>5894210.3273604512</v>
      </c>
      <c r="P307" s="15">
        <f t="shared" si="85"/>
        <v>0.51338461756734699</v>
      </c>
      <c r="Q307" s="7">
        <f t="shared" si="95"/>
        <v>11481080.900495104</v>
      </c>
      <c r="R307" s="7">
        <f t="shared" si="96"/>
        <v>5586870.5731346533</v>
      </c>
      <c r="S307" s="13">
        <f>IF('BANCO DE DADOS'!$AD$32="Sim",R307,Q307)</f>
        <v>5586870.5731346533</v>
      </c>
      <c r="T307" s="9">
        <f t="shared" si="97"/>
        <v>303</v>
      </c>
      <c r="U307" s="17">
        <f t="shared" ca="1" si="98"/>
        <v>54514</v>
      </c>
      <c r="V307" s="22"/>
      <c r="W307" s="22"/>
      <c r="X307" s="22"/>
    </row>
    <row r="308" spans="2:24">
      <c r="B308" s="17">
        <f t="shared" ca="1" si="86"/>
        <v>54514</v>
      </c>
      <c r="C308" s="9">
        <f t="shared" si="99"/>
        <v>304</v>
      </c>
      <c r="D308" s="9"/>
      <c r="E308" s="13">
        <f t="shared" si="87"/>
        <v>76991.053584961977</v>
      </c>
      <c r="F308" s="14">
        <f t="shared" si="88"/>
        <v>6332473.3800320094</v>
      </c>
      <c r="G308" s="15">
        <f t="shared" si="89"/>
        <v>1.1197596547281816</v>
      </c>
      <c r="H308" s="13">
        <f t="shared" si="90"/>
        <v>73869.620209170796</v>
      </c>
      <c r="I308" s="13">
        <f t="shared" si="91"/>
        <v>5299468.1942572333</v>
      </c>
      <c r="J308" s="15">
        <f t="shared" si="83"/>
        <v>-0.11975965472818162</v>
      </c>
      <c r="K308" s="13">
        <f t="shared" si="92"/>
        <v>-677265.71712581348</v>
      </c>
      <c r="L308" s="13">
        <f t="shared" si="100"/>
        <v>-48003583.368033595</v>
      </c>
      <c r="M308" s="15">
        <f t="shared" si="93"/>
        <v>-0.11975965472818172</v>
      </c>
      <c r="N308" s="13">
        <f t="shared" si="84"/>
        <v>92754.735574186299</v>
      </c>
      <c r="O308" s="13">
        <f t="shared" si="94"/>
        <v>5976733.9113830402</v>
      </c>
      <c r="P308" s="15">
        <f t="shared" si="85"/>
        <v>0.51382083319553173</v>
      </c>
      <c r="Q308" s="7">
        <f t="shared" si="95"/>
        <v>11631941.574289236</v>
      </c>
      <c r="R308" s="7">
        <f t="shared" si="96"/>
        <v>5655207.662906196</v>
      </c>
      <c r="S308" s="13">
        <f>IF('BANCO DE DADOS'!$AD$32="Sim",R308,Q308)</f>
        <v>5655207.662906196</v>
      </c>
      <c r="T308" s="9">
        <f t="shared" si="97"/>
        <v>304</v>
      </c>
      <c r="U308" s="17">
        <f t="shared" ca="1" si="98"/>
        <v>54544</v>
      </c>
      <c r="V308" s="22"/>
      <c r="W308" s="22"/>
      <c r="X308" s="22"/>
    </row>
    <row r="309" spans="2:24">
      <c r="B309" s="17">
        <f t="shared" ca="1" si="86"/>
        <v>54544</v>
      </c>
      <c r="C309" s="9">
        <f t="shared" si="99"/>
        <v>305</v>
      </c>
      <c r="D309" s="9"/>
      <c r="E309" s="13">
        <f t="shared" si="87"/>
        <v>77921.163397817014</v>
      </c>
      <c r="F309" s="14">
        <f t="shared" si="88"/>
        <v>6410394.5434298264</v>
      </c>
      <c r="G309" s="15">
        <f t="shared" si="89"/>
        <v>1.119842992799901</v>
      </c>
      <c r="H309" s="13">
        <f t="shared" si="90"/>
        <v>74840.262326777651</v>
      </c>
      <c r="I309" s="13">
        <f t="shared" si="91"/>
        <v>5374308.4565840112</v>
      </c>
      <c r="J309" s="15">
        <f t="shared" si="83"/>
        <v>-0.11984299279990096</v>
      </c>
      <c r="K309" s="13">
        <f t="shared" si="92"/>
        <v>-686025.51612345316</v>
      </c>
      <c r="L309" s="13">
        <f t="shared" si="100"/>
        <v>-48689608.884157047</v>
      </c>
      <c r="M309" s="15">
        <f t="shared" si="93"/>
        <v>-0.11984299279990086</v>
      </c>
      <c r="N309" s="13">
        <f t="shared" si="84"/>
        <v>93972.876635033768</v>
      </c>
      <c r="O309" s="13">
        <f t="shared" si="94"/>
        <v>6060333.9727074569</v>
      </c>
      <c r="P309" s="15">
        <f t="shared" si="85"/>
        <v>0.51425428139345941</v>
      </c>
      <c r="Q309" s="7">
        <f t="shared" si="95"/>
        <v>11784703.00001383</v>
      </c>
      <c r="R309" s="7">
        <f t="shared" si="96"/>
        <v>5724369.0273063732</v>
      </c>
      <c r="S309" s="13">
        <f>IF('BANCO DE DADOS'!$AD$32="Sim",R309,Q309)</f>
        <v>5724369.0273063732</v>
      </c>
      <c r="T309" s="9">
        <f t="shared" si="97"/>
        <v>305</v>
      </c>
      <c r="U309" s="17">
        <f t="shared" ca="1" si="98"/>
        <v>54575</v>
      </c>
      <c r="V309" s="22"/>
      <c r="W309" s="22"/>
      <c r="X309" s="22"/>
    </row>
    <row r="310" spans="2:24">
      <c r="B310" s="17">
        <f t="shared" ca="1" si="86"/>
        <v>54575</v>
      </c>
      <c r="C310" s="9">
        <f t="shared" si="99"/>
        <v>306</v>
      </c>
      <c r="D310" s="9"/>
      <c r="E310" s="13">
        <f t="shared" si="87"/>
        <v>78862.509636512288</v>
      </c>
      <c r="F310" s="14">
        <f t="shared" si="88"/>
        <v>6489257.0530663384</v>
      </c>
      <c r="G310" s="15">
        <f t="shared" si="89"/>
        <v>1.1199255607365957</v>
      </c>
      <c r="H310" s="13">
        <f t="shared" si="90"/>
        <v>75823.133939536739</v>
      </c>
      <c r="I310" s="13">
        <f t="shared" si="91"/>
        <v>5450131.5905235475</v>
      </c>
      <c r="J310" s="15">
        <f t="shared" si="83"/>
        <v>-0.11992556073659566</v>
      </c>
      <c r="K310" s="13">
        <f t="shared" si="92"/>
        <v>-694892.42690472584</v>
      </c>
      <c r="L310" s="13">
        <f t="shared" si="100"/>
        <v>-49384501.31106177</v>
      </c>
      <c r="M310" s="15">
        <f t="shared" si="93"/>
        <v>-0.11992556073659566</v>
      </c>
      <c r="N310" s="13">
        <f t="shared" si="84"/>
        <v>95206.361679244525</v>
      </c>
      <c r="O310" s="13">
        <f t="shared" si="94"/>
        <v>6145024.0174282659</v>
      </c>
      <c r="P310" s="15">
        <f t="shared" si="85"/>
        <v>0.51468498102098881</v>
      </c>
      <c r="Q310" s="7">
        <f t="shared" si="95"/>
        <v>11939388.643589878</v>
      </c>
      <c r="R310" s="7">
        <f t="shared" si="96"/>
        <v>5794364.6261616126</v>
      </c>
      <c r="S310" s="13">
        <f>IF('BANCO DE DADOS'!$AD$32="Sim",R310,Q310)</f>
        <v>5794364.6261616126</v>
      </c>
      <c r="T310" s="9">
        <f t="shared" si="97"/>
        <v>306</v>
      </c>
      <c r="U310" s="17">
        <f t="shared" ca="1" si="98"/>
        <v>54605</v>
      </c>
      <c r="V310" s="22"/>
      <c r="W310" s="22"/>
      <c r="X310" s="22"/>
    </row>
    <row r="311" spans="2:24">
      <c r="B311" s="17">
        <f t="shared" ca="1" si="86"/>
        <v>54605</v>
      </c>
      <c r="C311" s="9">
        <f t="shared" si="99"/>
        <v>307</v>
      </c>
      <c r="D311" s="9"/>
      <c r="E311" s="13">
        <f t="shared" si="87"/>
        <v>79815.228045520023</v>
      </c>
      <c r="F311" s="14">
        <f t="shared" si="88"/>
        <v>6569072.2811118588</v>
      </c>
      <c r="G311" s="15">
        <f t="shared" si="89"/>
        <v>1.1200073649162516</v>
      </c>
      <c r="H311" s="13">
        <f t="shared" si="90"/>
        <v>76818.386027890287</v>
      </c>
      <c r="I311" s="13">
        <f t="shared" si="91"/>
        <v>5526949.9765514378</v>
      </c>
      <c r="J311" s="15">
        <f t="shared" si="83"/>
        <v>-0.12000736491625164</v>
      </c>
      <c r="K311" s="13">
        <f t="shared" si="92"/>
        <v>-703867.74149433523</v>
      </c>
      <c r="L311" s="13">
        <f t="shared" si="100"/>
        <v>-50088369.052556105</v>
      </c>
      <c r="M311" s="15">
        <f t="shared" si="93"/>
        <v>-0.12000736491625154</v>
      </c>
      <c r="N311" s="13">
        <f t="shared" si="84"/>
        <v>96455.380113752617</v>
      </c>
      <c r="O311" s="13">
        <f t="shared" si="94"/>
        <v>6230817.7180457655</v>
      </c>
      <c r="P311" s="15">
        <f t="shared" si="85"/>
        <v>0.51511295079655683</v>
      </c>
      <c r="Q311" s="7">
        <f t="shared" si="95"/>
        <v>12096022.257663289</v>
      </c>
      <c r="R311" s="7">
        <f t="shared" si="96"/>
        <v>5865204.5396175236</v>
      </c>
      <c r="S311" s="13">
        <f>IF('BANCO DE DADOS'!$AD$32="Sim",R311,Q311)</f>
        <v>5865204.5396175236</v>
      </c>
      <c r="T311" s="9">
        <f t="shared" si="97"/>
        <v>307</v>
      </c>
      <c r="U311" s="17">
        <f t="shared" ca="1" si="98"/>
        <v>54636</v>
      </c>
      <c r="V311" s="22"/>
      <c r="W311" s="22"/>
      <c r="X311" s="22"/>
    </row>
    <row r="312" spans="2:24">
      <c r="B312" s="17">
        <f t="shared" ca="1" si="86"/>
        <v>54636</v>
      </c>
      <c r="C312" s="9">
        <f t="shared" si="99"/>
        <v>308</v>
      </c>
      <c r="D312" s="9"/>
      <c r="E312" s="13">
        <f t="shared" si="87"/>
        <v>80779.456009207745</v>
      </c>
      <c r="F312" s="14">
        <f t="shared" si="88"/>
        <v>6649851.7371210661</v>
      </c>
      <c r="G312" s="15">
        <f t="shared" si="89"/>
        <v>1.1200884116742114</v>
      </c>
      <c r="H312" s="13">
        <f t="shared" si="90"/>
        <v>77826.171417077276</v>
      </c>
      <c r="I312" s="13">
        <f t="shared" si="91"/>
        <v>5604776.1479685148</v>
      </c>
      <c r="J312" s="15">
        <f t="shared" si="83"/>
        <v>-0.12008841167421136</v>
      </c>
      <c r="K312" s="13">
        <f t="shared" si="92"/>
        <v>-712952.76752861869</v>
      </c>
      <c r="L312" s="13">
        <f t="shared" si="100"/>
        <v>-50801321.820084721</v>
      </c>
      <c r="M312" s="15">
        <f t="shared" si="93"/>
        <v>-0.1200884116742113</v>
      </c>
      <c r="N312" s="13">
        <f t="shared" si="84"/>
        <v>97720.123659664212</v>
      </c>
      <c r="O312" s="13">
        <f t="shared" si="94"/>
        <v>6317728.915497127</v>
      </c>
      <c r="P312" s="15">
        <f t="shared" si="85"/>
        <v>0.51553820929838445</v>
      </c>
      <c r="Q312" s="7">
        <f t="shared" si="95"/>
        <v>12254627.885089574</v>
      </c>
      <c r="R312" s="7">
        <f t="shared" si="96"/>
        <v>5936898.9695924474</v>
      </c>
      <c r="S312" s="13">
        <f>IF('BANCO DE DADOS'!$AD$32="Sim",R312,Q312)</f>
        <v>5936898.9695924474</v>
      </c>
      <c r="T312" s="9">
        <f t="shared" si="97"/>
        <v>308</v>
      </c>
      <c r="U312" s="17">
        <f t="shared" ca="1" si="98"/>
        <v>54667</v>
      </c>
      <c r="V312" s="22"/>
      <c r="W312" s="22"/>
      <c r="X312" s="22"/>
    </row>
    <row r="313" spans="2:24">
      <c r="B313" s="17">
        <f t="shared" ca="1" si="86"/>
        <v>54667</v>
      </c>
      <c r="C313" s="9">
        <f t="shared" si="99"/>
        <v>309</v>
      </c>
      <c r="D313" s="9"/>
      <c r="E313" s="13">
        <f t="shared" si="87"/>
        <v>81755.332571649415</v>
      </c>
      <c r="F313" s="14">
        <f t="shared" si="88"/>
        <v>6731607.0696927151</v>
      </c>
      <c r="G313" s="15">
        <f t="shared" si="89"/>
        <v>1.1201687073033231</v>
      </c>
      <c r="H313" s="13">
        <f t="shared" si="90"/>
        <v>78846.644799553978</v>
      </c>
      <c r="I313" s="13">
        <f t="shared" si="91"/>
        <v>5683622.7927680686</v>
      </c>
      <c r="J313" s="15">
        <f t="shared" si="83"/>
        <v>-0.12016870730332307</v>
      </c>
      <c r="K313" s="13">
        <f t="shared" si="92"/>
        <v>-722148.82844414189</v>
      </c>
      <c r="L313" s="13">
        <f t="shared" si="100"/>
        <v>-51523470.648528859</v>
      </c>
      <c r="M313" s="15">
        <f t="shared" si="93"/>
        <v>-0.12016870730332298</v>
      </c>
      <c r="N313" s="13">
        <f t="shared" si="84"/>
        <v>99000.786380381818</v>
      </c>
      <c r="O313" s="13">
        <f t="shared" si="94"/>
        <v>6405771.6212122058</v>
      </c>
      <c r="P313" s="15">
        <f t="shared" si="85"/>
        <v>0.51596077496567105</v>
      </c>
      <c r="Q313" s="7">
        <f t="shared" si="95"/>
        <v>12415229.862460779</v>
      </c>
      <c r="R313" s="7">
        <f t="shared" si="96"/>
        <v>6009458.2412485732</v>
      </c>
      <c r="S313" s="13">
        <f>IF('BANCO DE DADOS'!$AD$32="Sim",R313,Q313)</f>
        <v>6009458.2412485732</v>
      </c>
      <c r="T313" s="9">
        <f t="shared" si="97"/>
        <v>309</v>
      </c>
      <c r="U313" s="17">
        <f t="shared" ca="1" si="98"/>
        <v>54697</v>
      </c>
      <c r="V313" s="22"/>
      <c r="W313" s="22"/>
      <c r="X313" s="22"/>
    </row>
    <row r="314" spans="2:24">
      <c r="B314" s="17">
        <f t="shared" ca="1" si="86"/>
        <v>54697</v>
      </c>
      <c r="C314" s="9">
        <f t="shared" si="99"/>
        <v>310</v>
      </c>
      <c r="D314" s="9"/>
      <c r="E314" s="13">
        <f t="shared" si="87"/>
        <v>82742.998456675967</v>
      </c>
      <c r="F314" s="14">
        <f t="shared" si="88"/>
        <v>6814350.0681493906</v>
      </c>
      <c r="G314" s="15">
        <f t="shared" si="89"/>
        <v>1.12024825805409</v>
      </c>
      <c r="H314" s="13">
        <f t="shared" si="90"/>
        <v>79879.9627576864</v>
      </c>
      <c r="I314" s="13">
        <f t="shared" si="91"/>
        <v>5763502.7555257548</v>
      </c>
      <c r="J314" s="15">
        <f t="shared" si="83"/>
        <v>-0.12024825805409001</v>
      </c>
      <c r="K314" s="13">
        <f t="shared" si="92"/>
        <v>-731457.26366857626</v>
      </c>
      <c r="L314" s="13">
        <f t="shared" si="100"/>
        <v>-52254927.912197433</v>
      </c>
      <c r="M314" s="15">
        <f t="shared" si="93"/>
        <v>-0.12024825805409001</v>
      </c>
      <c r="N314" s="13">
        <f t="shared" si="84"/>
        <v>100297.5647100693</v>
      </c>
      <c r="O314" s="13">
        <f t="shared" si="94"/>
        <v>6494960.0191943264</v>
      </c>
      <c r="P314" s="15">
        <f t="shared" si="85"/>
        <v>0.51638066609977673</v>
      </c>
      <c r="Q314" s="7">
        <f t="shared" si="95"/>
        <v>12577852.823675141</v>
      </c>
      <c r="R314" s="7">
        <f t="shared" si="96"/>
        <v>6082892.8044808144</v>
      </c>
      <c r="S314" s="13">
        <f>IF('BANCO DE DADOS'!$AD$32="Sim",R314,Q314)</f>
        <v>6082892.8044808144</v>
      </c>
      <c r="T314" s="9">
        <f t="shared" si="97"/>
        <v>310</v>
      </c>
      <c r="U314" s="17">
        <f t="shared" ca="1" si="98"/>
        <v>54728</v>
      </c>
      <c r="V314" s="22"/>
      <c r="W314" s="22"/>
      <c r="X314" s="22"/>
    </row>
    <row r="315" spans="2:24">
      <c r="B315" s="17">
        <f t="shared" ca="1" si="86"/>
        <v>54728</v>
      </c>
      <c r="C315" s="9">
        <f t="shared" si="99"/>
        <v>311</v>
      </c>
      <c r="D315" s="9"/>
      <c r="E315" s="13">
        <f t="shared" si="87"/>
        <v>83742.596088167978</v>
      </c>
      <c r="F315" s="14">
        <f t="shared" si="88"/>
        <v>6898092.6642375588</v>
      </c>
      <c r="G315" s="15">
        <f t="shared" si="89"/>
        <v>1.1203270701348214</v>
      </c>
      <c r="H315" s="13">
        <f t="shared" si="90"/>
        <v>80926.283786717526</v>
      </c>
      <c r="I315" s="13">
        <f t="shared" si="91"/>
        <v>5844429.0393124726</v>
      </c>
      <c r="J315" s="15">
        <f t="shared" si="83"/>
        <v>-0.12032707013482136</v>
      </c>
      <c r="K315" s="13">
        <f t="shared" si="92"/>
        <v>-740879.42881387565</v>
      </c>
      <c r="L315" s="13">
        <f t="shared" si="100"/>
        <v>-52995807.341011308</v>
      </c>
      <c r="M315" s="15">
        <f t="shared" si="93"/>
        <v>-0.12032707013482133</v>
      </c>
      <c r="N315" s="13">
        <f t="shared" si="84"/>
        <v>101610.65748246193</v>
      </c>
      <c r="O315" s="13">
        <f t="shared" si="94"/>
        <v>6585308.4681263426</v>
      </c>
      <c r="P315" s="15">
        <f t="shared" si="85"/>
        <v>0.51679790086539124</v>
      </c>
      <c r="Q315" s="7">
        <f t="shared" si="95"/>
        <v>12742521.703550026</v>
      </c>
      <c r="R315" s="7">
        <f t="shared" si="96"/>
        <v>6157213.2354236832</v>
      </c>
      <c r="S315" s="13">
        <f>IF('BANCO DE DADOS'!$AD$32="Sim",R315,Q315)</f>
        <v>6157213.2354236832</v>
      </c>
      <c r="T315" s="9">
        <f t="shared" si="97"/>
        <v>311</v>
      </c>
      <c r="U315" s="17">
        <f t="shared" ca="1" si="98"/>
        <v>54758</v>
      </c>
      <c r="V315" s="22"/>
      <c r="W315" s="22"/>
      <c r="X315" s="22"/>
    </row>
    <row r="316" spans="2:24">
      <c r="B316" s="17">
        <f t="shared" ca="1" si="86"/>
        <v>54758</v>
      </c>
      <c r="C316" s="9">
        <f t="shared" si="99"/>
        <v>312</v>
      </c>
      <c r="D316" s="9">
        <v>26</v>
      </c>
      <c r="E316" s="13">
        <f t="shared" si="87"/>
        <v>84754.269610593619</v>
      </c>
      <c r="F316" s="14">
        <f t="shared" si="88"/>
        <v>6982846.9338481529</v>
      </c>
      <c r="G316" s="15">
        <f t="shared" si="89"/>
        <v>1.1204051497117837</v>
      </c>
      <c r="H316" s="13">
        <f t="shared" si="90"/>
        <v>81985.76831801307</v>
      </c>
      <c r="I316" s="13">
        <f t="shared" si="91"/>
        <v>5926414.8076304859</v>
      </c>
      <c r="J316" s="15">
        <f t="shared" si="83"/>
        <v>-0.12040514971178373</v>
      </c>
      <c r="K316" s="13">
        <f t="shared" si="92"/>
        <v>-750416.6958717918</v>
      </c>
      <c r="L316" s="13">
        <f t="shared" si="100"/>
        <v>-53746224.036883101</v>
      </c>
      <c r="M316" s="15">
        <f t="shared" si="93"/>
        <v>-0.12040514971178376</v>
      </c>
      <c r="N316" s="13">
        <f t="shared" si="84"/>
        <v>102940.26596002537</v>
      </c>
      <c r="O316" s="13">
        <f t="shared" si="94"/>
        <v>6676831.5035022702</v>
      </c>
      <c r="P316" s="15">
        <f t="shared" si="85"/>
        <v>0.51721249729169283</v>
      </c>
      <c r="Q316" s="7">
        <f t="shared" si="95"/>
        <v>12909261.741478631</v>
      </c>
      <c r="R316" s="7">
        <f t="shared" si="96"/>
        <v>6232430.2379763611</v>
      </c>
      <c r="S316" s="13">
        <f>IF('BANCO DE DADOS'!$AD$32="Sim",R316,Q316)</f>
        <v>6232430.2379763611</v>
      </c>
      <c r="T316" s="9">
        <f t="shared" si="97"/>
        <v>312</v>
      </c>
      <c r="U316" s="17">
        <f t="shared" ca="1" si="98"/>
        <v>54789</v>
      </c>
      <c r="V316" s="22"/>
      <c r="W316" s="22"/>
      <c r="X316" s="22"/>
    </row>
    <row r="317" spans="2:24">
      <c r="B317" s="17">
        <f t="shared" ca="1" si="86"/>
        <v>54789</v>
      </c>
      <c r="C317" s="9">
        <f t="shared" si="99"/>
        <v>313</v>
      </c>
      <c r="D317" s="9"/>
      <c r="E317" s="13">
        <f t="shared" si="87"/>
        <v>85778.164909794607</v>
      </c>
      <c r="F317" s="14">
        <f t="shared" si="88"/>
        <v>7068625.0987579478</v>
      </c>
      <c r="G317" s="15">
        <f t="shared" si="89"/>
        <v>1.1204825029093552</v>
      </c>
      <c r="H317" s="13">
        <f t="shared" si="90"/>
        <v>83058.578742588827</v>
      </c>
      <c r="I317" s="13">
        <f t="shared" si="91"/>
        <v>6009473.3863730747</v>
      </c>
      <c r="J317" s="15">
        <f t="shared" si="83"/>
        <v>-0.12048250290935525</v>
      </c>
      <c r="K317" s="13">
        <f t="shared" si="92"/>
        <v>-760070.45341174956</v>
      </c>
      <c r="L317" s="13">
        <f t="shared" si="100"/>
        <v>-54506294.490294851</v>
      </c>
      <c r="M317" s="15">
        <f t="shared" si="93"/>
        <v>-0.12048250290935519</v>
      </c>
      <c r="N317" s="13">
        <f t="shared" si="84"/>
        <v>104286.5938634683</v>
      </c>
      <c r="O317" s="13">
        <f t="shared" si="94"/>
        <v>6769543.8397848159</v>
      </c>
      <c r="P317" s="15">
        <f t="shared" si="85"/>
        <v>0.51762447327349359</v>
      </c>
      <c r="Q317" s="7">
        <f t="shared" si="95"/>
        <v>13078098.485131014</v>
      </c>
      <c r="R317" s="7">
        <f t="shared" si="96"/>
        <v>6308554.6453461982</v>
      </c>
      <c r="S317" s="13">
        <f>IF('BANCO DE DADOS'!$AD$32="Sim",R317,Q317)</f>
        <v>6308554.6453461982</v>
      </c>
      <c r="T317" s="9">
        <f t="shared" si="97"/>
        <v>313</v>
      </c>
      <c r="U317" s="17">
        <f t="shared" ca="1" si="98"/>
        <v>54820</v>
      </c>
      <c r="V317" s="22"/>
      <c r="W317" s="22"/>
      <c r="X317" s="22"/>
    </row>
    <row r="318" spans="2:24">
      <c r="B318" s="17">
        <f t="shared" ca="1" si="86"/>
        <v>54820</v>
      </c>
      <c r="C318" s="9">
        <f t="shared" si="99"/>
        <v>314</v>
      </c>
      <c r="D318" s="9"/>
      <c r="E318" s="13">
        <f t="shared" si="87"/>
        <v>86814.429634023298</v>
      </c>
      <c r="F318" s="14">
        <f t="shared" si="88"/>
        <v>7155439.5283919713</v>
      </c>
      <c r="G318" s="15">
        <f t="shared" si="89"/>
        <v>1.1205591358101792</v>
      </c>
      <c r="H318" s="13">
        <f t="shared" si="90"/>
        <v>84144.87943492319</v>
      </c>
      <c r="I318" s="13">
        <f t="shared" si="91"/>
        <v>6093618.2658079984</v>
      </c>
      <c r="J318" s="15">
        <f t="shared" si="83"/>
        <v>-0.12055913581017919</v>
      </c>
      <c r="K318" s="13">
        <f t="shared" si="92"/>
        <v>-769842.10678111296</v>
      </c>
      <c r="L318" s="13">
        <f t="shared" si="100"/>
        <v>-55276136.597075962</v>
      </c>
      <c r="M318" s="15">
        <f t="shared" si="93"/>
        <v>-0.1205591358101791</v>
      </c>
      <c r="N318" s="13">
        <f t="shared" si="84"/>
        <v>105649.84740161244</v>
      </c>
      <c r="O318" s="13">
        <f t="shared" si="94"/>
        <v>6863460.372589102</v>
      </c>
      <c r="P318" s="15">
        <f t="shared" si="85"/>
        <v>0.51803384657237428</v>
      </c>
      <c r="Q318" s="7">
        <f t="shared" si="95"/>
        <v>13249057.79419996</v>
      </c>
      <c r="R318" s="7">
        <f t="shared" si="96"/>
        <v>6385597.4216108583</v>
      </c>
      <c r="S318" s="13">
        <f>IF('BANCO DE DADOS'!$AD$32="Sim",R318,Q318)</f>
        <v>6385597.4216108583</v>
      </c>
      <c r="T318" s="9">
        <f t="shared" si="97"/>
        <v>314</v>
      </c>
      <c r="U318" s="17">
        <f t="shared" ca="1" si="98"/>
        <v>54848</v>
      </c>
      <c r="V318" s="22"/>
      <c r="W318" s="22"/>
      <c r="X318" s="22"/>
    </row>
    <row r="319" spans="2:24">
      <c r="B319" s="17">
        <f t="shared" ca="1" si="86"/>
        <v>54848</v>
      </c>
      <c r="C319" s="9">
        <f t="shared" si="99"/>
        <v>315</v>
      </c>
      <c r="D319" s="9"/>
      <c r="E319" s="13">
        <f t="shared" si="87"/>
        <v>87863.213215233947</v>
      </c>
      <c r="F319" s="14">
        <f t="shared" si="88"/>
        <v>7243302.741607205</v>
      </c>
      <c r="G319" s="15">
        <f t="shared" si="89"/>
        <v>1.1206350544553203</v>
      </c>
      <c r="H319" s="13">
        <f t="shared" si="90"/>
        <v>85244.836777058183</v>
      </c>
      <c r="I319" s="13">
        <f t="shared" si="91"/>
        <v>6178863.1025850568</v>
      </c>
      <c r="J319" s="15">
        <f t="shared" si="83"/>
        <v>-0.1206350544553203</v>
      </c>
      <c r="K319" s="13">
        <f t="shared" si="92"/>
        <v>-779733.07830787078</v>
      </c>
      <c r="L319" s="13">
        <f t="shared" si="100"/>
        <v>-56055869.675383836</v>
      </c>
      <c r="M319" s="15">
        <f t="shared" si="93"/>
        <v>-0.12063505445532019</v>
      </c>
      <c r="N319" s="13">
        <f t="shared" si="84"/>
        <v>107030.23530162466</v>
      </c>
      <c r="O319" s="13">
        <f t="shared" si="94"/>
        <v>6958596.1808929173</v>
      </c>
      <c r="P319" s="15">
        <f t="shared" si="85"/>
        <v>0.518440634817807</v>
      </c>
      <c r="Q319" s="7">
        <f t="shared" si="95"/>
        <v>13422165.844192252</v>
      </c>
      <c r="R319" s="7">
        <f t="shared" si="96"/>
        <v>6463569.6632993342</v>
      </c>
      <c r="S319" s="13">
        <f>IF('BANCO DE DADOS'!$AD$32="Sim",R319,Q319)</f>
        <v>6463569.6632993342</v>
      </c>
      <c r="T319" s="9">
        <f t="shared" si="97"/>
        <v>315</v>
      </c>
      <c r="U319" s="17">
        <f t="shared" ca="1" si="98"/>
        <v>54879</v>
      </c>
      <c r="V319" s="22"/>
      <c r="W319" s="22"/>
      <c r="X319" s="22"/>
    </row>
    <row r="320" spans="2:24">
      <c r="B320" s="17">
        <f t="shared" ca="1" si="86"/>
        <v>54879</v>
      </c>
      <c r="C320" s="9">
        <f t="shared" si="99"/>
        <v>316</v>
      </c>
      <c r="D320" s="9"/>
      <c r="E320" s="13">
        <f t="shared" si="87"/>
        <v>88924.666890631168</v>
      </c>
      <c r="F320" s="14">
        <f t="shared" si="88"/>
        <v>7332227.4084978364</v>
      </c>
      <c r="G320" s="15">
        <f t="shared" si="89"/>
        <v>1.1207102648444214</v>
      </c>
      <c r="H320" s="13">
        <f t="shared" si="90"/>
        <v>86358.619182992552</v>
      </c>
      <c r="I320" s="13">
        <f t="shared" si="91"/>
        <v>6265221.7217680495</v>
      </c>
      <c r="J320" s="15">
        <f t="shared" si="83"/>
        <v>-0.12071026484442138</v>
      </c>
      <c r="K320" s="13">
        <f t="shared" si="92"/>
        <v>-789744.80750577152</v>
      </c>
      <c r="L320" s="13">
        <f t="shared" si="100"/>
        <v>-56845614.482889608</v>
      </c>
      <c r="M320" s="15">
        <f t="shared" si="93"/>
        <v>-0.12071026484442146</v>
      </c>
      <c r="N320" s="13">
        <f t="shared" si="84"/>
        <v>108427.96883961544</v>
      </c>
      <c r="O320" s="13">
        <f t="shared" si="94"/>
        <v>7054966.5292738099</v>
      </c>
      <c r="P320" s="15">
        <f t="shared" si="85"/>
        <v>0.51884485550826709</v>
      </c>
      <c r="Q320" s="7">
        <f t="shared" si="95"/>
        <v>13597449.130265875</v>
      </c>
      <c r="R320" s="7">
        <f t="shared" si="96"/>
        <v>6542482.6009920649</v>
      </c>
      <c r="S320" s="13">
        <f>IF('BANCO DE DADOS'!$AD$32="Sim",R320,Q320)</f>
        <v>6542482.6009920649</v>
      </c>
      <c r="T320" s="9">
        <f t="shared" si="97"/>
        <v>316</v>
      </c>
      <c r="U320" s="17">
        <f t="shared" ca="1" si="98"/>
        <v>54909</v>
      </c>
      <c r="V320" s="22"/>
      <c r="W320" s="22"/>
      <c r="X320" s="22"/>
    </row>
    <row r="321" spans="2:24">
      <c r="B321" s="17">
        <f t="shared" ca="1" si="86"/>
        <v>54909</v>
      </c>
      <c r="C321" s="9">
        <f t="shared" si="99"/>
        <v>317</v>
      </c>
      <c r="D321" s="9"/>
      <c r="E321" s="13">
        <f t="shared" si="87"/>
        <v>89998.943724478726</v>
      </c>
      <c r="F321" s="14">
        <f t="shared" si="88"/>
        <v>7422226.352222315</v>
      </c>
      <c r="G321" s="15">
        <f t="shared" si="89"/>
        <v>1.1207847729358622</v>
      </c>
      <c r="H321" s="13">
        <f t="shared" si="90"/>
        <v>87486.397123370596</v>
      </c>
      <c r="I321" s="13">
        <f t="shared" si="91"/>
        <v>6352708.1188914198</v>
      </c>
      <c r="J321" s="15">
        <f t="shared" si="83"/>
        <v>-0.12078477293586221</v>
      </c>
      <c r="K321" s="13">
        <f t="shared" si="92"/>
        <v>-799878.75128193572</v>
      </c>
      <c r="L321" s="13">
        <f t="shared" si="100"/>
        <v>-57645493.23417154</v>
      </c>
      <c r="M321" s="15">
        <f t="shared" si="93"/>
        <v>-0.12078477293586223</v>
      </c>
      <c r="N321" s="13">
        <f t="shared" si="84"/>
        <v>109843.26187160805</v>
      </c>
      <c r="O321" s="13">
        <f t="shared" si="94"/>
        <v>7152586.8701733453</v>
      </c>
      <c r="P321" s="15">
        <f t="shared" si="85"/>
        <v>0.51924652601233379</v>
      </c>
      <c r="Q321" s="7">
        <f t="shared" si="95"/>
        <v>13774934.471113725</v>
      </c>
      <c r="R321" s="7">
        <f t="shared" si="96"/>
        <v>6622347.6009403793</v>
      </c>
      <c r="S321" s="13">
        <f>IF('BANCO DE DADOS'!$AD$32="Sim",R321,Q321)</f>
        <v>6622347.6009403793</v>
      </c>
      <c r="T321" s="9">
        <f t="shared" si="97"/>
        <v>317</v>
      </c>
      <c r="U321" s="17">
        <f t="shared" ca="1" si="98"/>
        <v>54940</v>
      </c>
      <c r="V321" s="22"/>
      <c r="W321" s="22"/>
      <c r="X321" s="22"/>
    </row>
    <row r="322" spans="2:24">
      <c r="B322" s="17">
        <f t="shared" ca="1" si="86"/>
        <v>54940</v>
      </c>
      <c r="C322" s="9">
        <f t="shared" si="99"/>
        <v>318</v>
      </c>
      <c r="D322" s="9"/>
      <c r="E322" s="13">
        <f t="shared" si="87"/>
        <v>91086.19863017177</v>
      </c>
      <c r="F322" s="14">
        <f t="shared" si="88"/>
        <v>7513312.5508524869</v>
      </c>
      <c r="G322" s="15">
        <f t="shared" si="89"/>
        <v>1.120858584646917</v>
      </c>
      <c r="H322" s="13">
        <f t="shared" si="90"/>
        <v>88628.343150469882</v>
      </c>
      <c r="I322" s="13">
        <f t="shared" si="91"/>
        <v>6441336.4620418893</v>
      </c>
      <c r="J322" s="15">
        <f t="shared" si="83"/>
        <v>-0.12085858464691701</v>
      </c>
      <c r="K322" s="13">
        <f t="shared" si="92"/>
        <v>-810136.38414697442</v>
      </c>
      <c r="L322" s="13">
        <f t="shared" si="100"/>
        <v>-58455629.618318513</v>
      </c>
      <c r="M322" s="15">
        <f t="shared" si="93"/>
        <v>-0.12085858464691694</v>
      </c>
      <c r="N322" s="13">
        <f t="shared" si="84"/>
        <v>111276.33086488297</v>
      </c>
      <c r="O322" s="13">
        <f t="shared" si="94"/>
        <v>7251472.8461888535</v>
      </c>
      <c r="P322" s="15">
        <f t="shared" si="85"/>
        <v>0.51964566356977893</v>
      </c>
      <c r="Q322" s="7">
        <f t="shared" si="95"/>
        <v>13954649.012894366</v>
      </c>
      <c r="R322" s="7">
        <f t="shared" si="96"/>
        <v>6703176.1667055124</v>
      </c>
      <c r="S322" s="13">
        <f>IF('BANCO DE DADOS'!$AD$32="Sim",R322,Q322)</f>
        <v>6703176.1667055124</v>
      </c>
      <c r="T322" s="9">
        <f t="shared" si="97"/>
        <v>318</v>
      </c>
      <c r="U322" s="17">
        <f t="shared" ca="1" si="98"/>
        <v>54970</v>
      </c>
      <c r="V322" s="22"/>
      <c r="W322" s="22"/>
      <c r="X322" s="22"/>
    </row>
    <row r="323" spans="2:24">
      <c r="B323" s="17">
        <f t="shared" ca="1" si="86"/>
        <v>54970</v>
      </c>
      <c r="C323" s="9">
        <f t="shared" si="99"/>
        <v>319</v>
      </c>
      <c r="D323" s="9"/>
      <c r="E323" s="13">
        <f t="shared" si="87"/>
        <v>92186.588392575708</v>
      </c>
      <c r="F323" s="14">
        <f t="shared" si="88"/>
        <v>7605499.1392450621</v>
      </c>
      <c r="G323" s="15">
        <f t="shared" si="89"/>
        <v>1.1209317058539159</v>
      </c>
      <c r="H323" s="13">
        <f t="shared" si="90"/>
        <v>89784.631923491994</v>
      </c>
      <c r="I323" s="13">
        <f t="shared" si="91"/>
        <v>6531121.0939653814</v>
      </c>
      <c r="J323" s="15">
        <f t="shared" si="83"/>
        <v>-0.12093170585391588</v>
      </c>
      <c r="K323" s="13">
        <f t="shared" si="92"/>
        <v>-820519.19842765015</v>
      </c>
      <c r="L323" s="13">
        <f t="shared" si="100"/>
        <v>-59276148.81674616</v>
      </c>
      <c r="M323" s="15">
        <f t="shared" si="93"/>
        <v>-0.12093170585391577</v>
      </c>
      <c r="N323" s="13">
        <f t="shared" si="84"/>
        <v>112727.39492970228</v>
      </c>
      <c r="O323" s="13">
        <f t="shared" si="94"/>
        <v>7351640.2923930213</v>
      </c>
      <c r="P323" s="15">
        <f t="shared" si="85"/>
        <v>0.52004228529264662</v>
      </c>
      <c r="Q323" s="7">
        <f t="shared" si="95"/>
        <v>14136620.233210433</v>
      </c>
      <c r="R323" s="7">
        <f t="shared" si="96"/>
        <v>6784979.940817412</v>
      </c>
      <c r="S323" s="13">
        <f>IF('BANCO DE DADOS'!$AD$32="Sim",R323,Q323)</f>
        <v>6784979.940817412</v>
      </c>
      <c r="T323" s="9">
        <f t="shared" si="97"/>
        <v>319</v>
      </c>
      <c r="U323" s="17">
        <f t="shared" ca="1" si="98"/>
        <v>55001</v>
      </c>
      <c r="V323" s="22"/>
      <c r="W323" s="22"/>
      <c r="X323" s="22"/>
    </row>
    <row r="324" spans="2:24">
      <c r="B324" s="17">
        <f t="shared" ca="1" si="86"/>
        <v>55001</v>
      </c>
      <c r="C324" s="9">
        <f t="shared" si="99"/>
        <v>320</v>
      </c>
      <c r="D324" s="9"/>
      <c r="E324" s="13">
        <f t="shared" si="87"/>
        <v>93300.271690635025</v>
      </c>
      <c r="F324" s="14">
        <f t="shared" si="88"/>
        <v>7698799.4109356971</v>
      </c>
      <c r="G324" s="15">
        <f t="shared" si="89"/>
        <v>1.121004142392406</v>
      </c>
      <c r="H324" s="13">
        <f t="shared" si="90"/>
        <v>90955.440234159643</v>
      </c>
      <c r="I324" s="13">
        <f t="shared" si="91"/>
        <v>6622076.5341995414</v>
      </c>
      <c r="J324" s="15">
        <f t="shared" si="83"/>
        <v>-0.12100414239240598</v>
      </c>
      <c r="K324" s="13">
        <f t="shared" si="92"/>
        <v>-831028.70448210463</v>
      </c>
      <c r="L324" s="13">
        <f t="shared" si="100"/>
        <v>-60107177.521228269</v>
      </c>
      <c r="M324" s="15">
        <f t="shared" si="93"/>
        <v>-0.12100414239240591</v>
      </c>
      <c r="N324" s="13">
        <f t="shared" si="84"/>
        <v>114196.67585141823</v>
      </c>
      <c r="O324" s="13">
        <f t="shared" si="94"/>
        <v>7453105.2386816358</v>
      </c>
      <c r="P324" s="15">
        <f t="shared" si="85"/>
        <v>0.52043640816632031</v>
      </c>
      <c r="Q324" s="7">
        <f t="shared" si="95"/>
        <v>14320875.945135228</v>
      </c>
      <c r="R324" s="7">
        <f t="shared" si="96"/>
        <v>6867770.7064535925</v>
      </c>
      <c r="S324" s="13">
        <f>IF('BANCO DE DADOS'!$AD$32="Sim",R324,Q324)</f>
        <v>6867770.7064535925</v>
      </c>
      <c r="T324" s="9">
        <f t="shared" si="97"/>
        <v>320</v>
      </c>
      <c r="U324" s="17">
        <f t="shared" ca="1" si="98"/>
        <v>55032</v>
      </c>
      <c r="V324" s="22"/>
      <c r="W324" s="22"/>
      <c r="X324" s="22"/>
    </row>
    <row r="325" spans="2:24">
      <c r="B325" s="17">
        <f t="shared" ca="1" si="86"/>
        <v>55032</v>
      </c>
      <c r="C325" s="9">
        <f t="shared" si="99"/>
        <v>321</v>
      </c>
      <c r="D325" s="9"/>
      <c r="E325" s="13">
        <f t="shared" si="87"/>
        <v>94427.40912025515</v>
      </c>
      <c r="F325" s="14">
        <f t="shared" si="88"/>
        <v>7793226.8200559523</v>
      </c>
      <c r="G325" s="15">
        <f t="shared" si="89"/>
        <v>1.1210759000573138</v>
      </c>
      <c r="H325" s="13">
        <f t="shared" si="90"/>
        <v>92140.947032623895</v>
      </c>
      <c r="I325" s="13">
        <f t="shared" si="91"/>
        <v>6714217.4812321654</v>
      </c>
      <c r="J325" s="15">
        <f t="shared" ref="J325:J364" si="101">1-G325</f>
        <v>-0.12107590005731383</v>
      </c>
      <c r="K325" s="13">
        <f t="shared" si="92"/>
        <v>-841666.43091768678</v>
      </c>
      <c r="L325" s="13">
        <f t="shared" si="100"/>
        <v>-60948843.952145956</v>
      </c>
      <c r="M325" s="15">
        <f t="shared" si="93"/>
        <v>-0.1210759000573139</v>
      </c>
      <c r="N325" s="13">
        <f t="shared" ref="N325:N364" si="102">Q325*Inflação</f>
        <v>115684.398122971</v>
      </c>
      <c r="O325" s="13">
        <f t="shared" si="94"/>
        <v>7555883.91214984</v>
      </c>
      <c r="P325" s="15">
        <f t="shared" ref="P325:P364" si="103">O325/Q325</f>
        <v>0.52082804905058011</v>
      </c>
      <c r="Q325" s="7">
        <f t="shared" si="95"/>
        <v>14507444.301288106</v>
      </c>
      <c r="R325" s="7">
        <f t="shared" si="96"/>
        <v>6951560.3891382655</v>
      </c>
      <c r="S325" s="13">
        <f>IF('BANCO DE DADOS'!$AD$32="Sim",R325,Q325)</f>
        <v>6951560.3891382655</v>
      </c>
      <c r="T325" s="9">
        <f t="shared" si="97"/>
        <v>321</v>
      </c>
      <c r="U325" s="17">
        <f t="shared" ca="1" si="98"/>
        <v>55062</v>
      </c>
      <c r="V325" s="22"/>
      <c r="W325" s="22"/>
      <c r="X325" s="22"/>
    </row>
    <row r="326" spans="2:24">
      <c r="B326" s="17">
        <f t="shared" ref="B326:B389" ca="1" si="104">DATE(YEAR(B325),MONTH(B325)+1,1)</f>
        <v>55062</v>
      </c>
      <c r="C326" s="9">
        <f t="shared" si="99"/>
        <v>322</v>
      </c>
      <c r="D326" s="9"/>
      <c r="E326" s="13">
        <f t="shared" ref="E326:E389" si="105">IF($AE$33,IF($AE$34,$E325*(1+Inflação)*(1+Crescimento_Salário),$E325*(1+Inflação)),IF($AE$34,$E325*(1+Crescimento_Salário),$E325))</f>
        <v>95568.163217460809</v>
      </c>
      <c r="F326" s="14">
        <f t="shared" ref="F326:F364" si="106">F325+E326</f>
        <v>7888794.983273413</v>
      </c>
      <c r="G326" s="15">
        <f t="shared" ref="G326:G364" si="107">IF(F326&lt;=0,0,F326/S326)</f>
        <v>1.1211469846031088</v>
      </c>
      <c r="H326" s="13">
        <f t="shared" ref="H326:H364" si="108">Q325*Taxa</f>
        <v>93341.333453685351</v>
      </c>
      <c r="I326" s="13">
        <f t="shared" ref="I326:I364" si="109">I325+H326</f>
        <v>6807558.8146858504</v>
      </c>
      <c r="J326" s="15">
        <f t="shared" si="101"/>
        <v>-0.1211469846031088</v>
      </c>
      <c r="K326" s="13">
        <f t="shared" ref="K326:K364" si="110">R326-F326</f>
        <v>-852433.92481141072</v>
      </c>
      <c r="L326" s="13">
        <f t="shared" si="100"/>
        <v>-61801277.876957364</v>
      </c>
      <c r="M326" s="15">
        <f t="shared" ref="M326:M364" si="111">K326/R326</f>
        <v>-0.12114698460310883</v>
      </c>
      <c r="N326" s="13">
        <f t="shared" si="102"/>
        <v>117190.78897778025</v>
      </c>
      <c r="O326" s="13">
        <f t="shared" ref="O326:O364" si="112">Q326-R326</f>
        <v>7659992.739497249</v>
      </c>
      <c r="P326" s="15">
        <f t="shared" si="103"/>
        <v>0.5212172246806499</v>
      </c>
      <c r="Q326" s="7">
        <f t="shared" ref="Q326:Q364" si="113">Q325+E326+H326</f>
        <v>14696353.797959251</v>
      </c>
      <c r="R326" s="7">
        <f t="shared" ref="R326:R364" si="114">(R325+E326)*(1+((1+Taxa)/(1+Inflação)-1))</f>
        <v>7036361.0584620023</v>
      </c>
      <c r="S326" s="13">
        <f>IF('BANCO DE DADOS'!$AD$32="Sim",R326,Q326)</f>
        <v>7036361.0584620023</v>
      </c>
      <c r="T326" s="9">
        <f t="shared" ref="T326:T364" si="115">C326</f>
        <v>322</v>
      </c>
      <c r="U326" s="17">
        <f t="shared" ref="U326:U389" ca="1" si="116">DATE(YEAR(U325),MONTH(U325)+1,1)</f>
        <v>55093</v>
      </c>
      <c r="V326" s="22"/>
      <c r="W326" s="22"/>
      <c r="X326" s="22"/>
    </row>
    <row r="327" spans="2:24">
      <c r="B327" s="17">
        <f t="shared" ca="1" si="104"/>
        <v>55093</v>
      </c>
      <c r="C327" s="9">
        <f t="shared" ref="C327:C390" si="117">C326+1</f>
        <v>323</v>
      </c>
      <c r="D327" s="9"/>
      <c r="E327" s="13">
        <f t="shared" si="105"/>
        <v>96722.698481834086</v>
      </c>
      <c r="F327" s="14">
        <f t="shared" si="106"/>
        <v>7985517.6817552475</v>
      </c>
      <c r="G327" s="15">
        <f t="shared" si="107"/>
        <v>1.1212174017439671</v>
      </c>
      <c r="H327" s="13">
        <f t="shared" si="108"/>
        <v>94556.782843333087</v>
      </c>
      <c r="I327" s="13">
        <f t="shared" si="109"/>
        <v>6902115.5975291831</v>
      </c>
      <c r="J327" s="15">
        <f t="shared" si="101"/>
        <v>-0.12121740174396711</v>
      </c>
      <c r="K327" s="13">
        <f t="shared" si="110"/>
        <v>-863332.75193308201</v>
      </c>
      <c r="L327" s="13">
        <f t="shared" ref="L327:L364" si="118">L326+K327</f>
        <v>-62664610.628890447</v>
      </c>
      <c r="M327" s="15">
        <f t="shared" si="111"/>
        <v>-0.12121740174396717</v>
      </c>
      <c r="N327" s="13">
        <f t="shared" si="102"/>
        <v>118716.078423035</v>
      </c>
      <c r="O327" s="13">
        <f t="shared" si="112"/>
        <v>7765448.3494622521</v>
      </c>
      <c r="P327" s="15">
        <f t="shared" si="103"/>
        <v>0.52160395166823337</v>
      </c>
      <c r="Q327" s="7">
        <f t="shared" si="113"/>
        <v>14887633.279284418</v>
      </c>
      <c r="R327" s="7">
        <f t="shared" si="114"/>
        <v>7122184.9298221655</v>
      </c>
      <c r="S327" s="13">
        <f>IF('BANCO DE DADOS'!$AD$32="Sim",R327,Q327)</f>
        <v>7122184.9298221655</v>
      </c>
      <c r="T327" s="9">
        <f t="shared" si="115"/>
        <v>323</v>
      </c>
      <c r="U327" s="17">
        <f t="shared" ca="1" si="116"/>
        <v>55123</v>
      </c>
      <c r="V327" s="22"/>
      <c r="W327" s="22"/>
      <c r="X327" s="22"/>
    </row>
    <row r="328" spans="2:24">
      <c r="B328" s="17">
        <f t="shared" ca="1" si="104"/>
        <v>55123</v>
      </c>
      <c r="C328" s="9">
        <f t="shared" si="117"/>
        <v>324</v>
      </c>
      <c r="D328" s="9">
        <v>27</v>
      </c>
      <c r="E328" s="13">
        <f t="shared" si="105"/>
        <v>97891.181400235713</v>
      </c>
      <c r="F328" s="14">
        <f t="shared" si="106"/>
        <v>8083408.8631554833</v>
      </c>
      <c r="G328" s="15">
        <f t="shared" si="107"/>
        <v>1.1212871571539376</v>
      </c>
      <c r="H328" s="13">
        <f t="shared" si="108"/>
        <v>95787.480785605047</v>
      </c>
      <c r="I328" s="13">
        <f t="shared" si="109"/>
        <v>6997903.0783147886</v>
      </c>
      <c r="J328" s="15">
        <f t="shared" si="101"/>
        <v>-0.12128715715393756</v>
      </c>
      <c r="K328" s="13">
        <f t="shared" si="110"/>
        <v>-874364.49697111174</v>
      </c>
      <c r="L328" s="13">
        <f t="shared" si="118"/>
        <v>-63538975.125861555</v>
      </c>
      <c r="M328" s="15">
        <f t="shared" si="111"/>
        <v>-0.12128715715393752</v>
      </c>
      <c r="N328" s="13">
        <f t="shared" si="102"/>
        <v>120260.4992733871</v>
      </c>
      <c r="O328" s="13">
        <f t="shared" si="112"/>
        <v>7872267.5752858864</v>
      </c>
      <c r="P328" s="15">
        <f t="shared" si="103"/>
        <v>0.52198824650254061</v>
      </c>
      <c r="Q328" s="7">
        <f t="shared" si="113"/>
        <v>15081311.941470258</v>
      </c>
      <c r="R328" s="7">
        <f t="shared" si="114"/>
        <v>7209044.3661843715</v>
      </c>
      <c r="S328" s="13">
        <f>IF('BANCO DE DADOS'!$AD$32="Sim",R328,Q328)</f>
        <v>7209044.3661843715</v>
      </c>
      <c r="T328" s="9">
        <f t="shared" si="115"/>
        <v>324</v>
      </c>
      <c r="U328" s="17">
        <f t="shared" ca="1" si="116"/>
        <v>55154</v>
      </c>
      <c r="V328" s="22"/>
      <c r="W328" s="22"/>
      <c r="X328" s="22"/>
    </row>
    <row r="329" spans="2:24">
      <c r="B329" s="17">
        <f t="shared" ca="1" si="104"/>
        <v>55154</v>
      </c>
      <c r="C329" s="9">
        <f t="shared" si="117"/>
        <v>325</v>
      </c>
      <c r="D329" s="9"/>
      <c r="E329" s="13">
        <f t="shared" si="105"/>
        <v>99073.780470812853</v>
      </c>
      <c r="F329" s="14">
        <f t="shared" si="106"/>
        <v>8182482.643626296</v>
      </c>
      <c r="G329" s="15">
        <f t="shared" si="107"/>
        <v>1.1213562564671078</v>
      </c>
      <c r="H329" s="13">
        <f t="shared" si="108"/>
        <v>97033.615129773927</v>
      </c>
      <c r="I329" s="13">
        <f t="shared" si="109"/>
        <v>7094936.6934445621</v>
      </c>
      <c r="J329" s="15">
        <f t="shared" si="101"/>
        <v>-0.12135625646710779</v>
      </c>
      <c r="K329" s="13">
        <f t="shared" si="110"/>
        <v>-885530.76376106869</v>
      </c>
      <c r="L329" s="13">
        <f t="shared" si="118"/>
        <v>-64424505.889622621</v>
      </c>
      <c r="M329" s="15">
        <f t="shared" si="111"/>
        <v>-0.12135625646710776</v>
      </c>
      <c r="N329" s="13">
        <f t="shared" si="102"/>
        <v>121824.28718505277</v>
      </c>
      <c r="O329" s="13">
        <f t="shared" si="112"/>
        <v>7980467.4572056178</v>
      </c>
      <c r="P329" s="15">
        <f t="shared" si="103"/>
        <v>0.52237012555130402</v>
      </c>
      <c r="Q329" s="7">
        <f t="shared" si="113"/>
        <v>15277419.337070845</v>
      </c>
      <c r="R329" s="7">
        <f t="shared" si="114"/>
        <v>7296951.8798652273</v>
      </c>
      <c r="S329" s="13">
        <f>IF('BANCO DE DADOS'!$AD$32="Sim",R329,Q329)</f>
        <v>7296951.8798652273</v>
      </c>
      <c r="T329" s="9">
        <f t="shared" si="115"/>
        <v>325</v>
      </c>
      <c r="U329" s="17">
        <f t="shared" ca="1" si="116"/>
        <v>55185</v>
      </c>
      <c r="V329" s="22"/>
      <c r="W329" s="22"/>
      <c r="X329" s="22"/>
    </row>
    <row r="330" spans="2:24">
      <c r="B330" s="17">
        <f t="shared" ca="1" si="104"/>
        <v>55185</v>
      </c>
      <c r="C330" s="9">
        <f t="shared" si="117"/>
        <v>326</v>
      </c>
      <c r="D330" s="9"/>
      <c r="E330" s="13">
        <f t="shared" si="105"/>
        <v>100270.66622729698</v>
      </c>
      <c r="F330" s="14">
        <f t="shared" si="106"/>
        <v>8282753.3098535929</v>
      </c>
      <c r="G330" s="15">
        <f t="shared" si="107"/>
        <v>1.1214247052777713</v>
      </c>
      <c r="H330" s="13">
        <f t="shared" si="108"/>
        <v>98295.376017862465</v>
      </c>
      <c r="I330" s="13">
        <f t="shared" si="109"/>
        <v>7193232.0694624241</v>
      </c>
      <c r="J330" s="15">
        <f t="shared" si="101"/>
        <v>-0.12142470527777127</v>
      </c>
      <c r="K330" s="13">
        <f t="shared" si="110"/>
        <v>-896833.1755169807</v>
      </c>
      <c r="L330" s="13">
        <f t="shared" si="118"/>
        <v>-65321339.065139599</v>
      </c>
      <c r="M330" s="15">
        <f t="shared" si="111"/>
        <v>-0.12142470527777137</v>
      </c>
      <c r="N330" s="13">
        <f t="shared" si="102"/>
        <v>123407.68069032732</v>
      </c>
      <c r="O330" s="13">
        <f t="shared" si="112"/>
        <v>8090065.2449793937</v>
      </c>
      <c r="P330" s="15">
        <f t="shared" si="103"/>
        <v>0.52274960506178447</v>
      </c>
      <c r="Q330" s="7">
        <f t="shared" si="113"/>
        <v>15475985.379316006</v>
      </c>
      <c r="R330" s="7">
        <f t="shared" si="114"/>
        <v>7385920.1343366122</v>
      </c>
      <c r="S330" s="13">
        <f>IF('BANCO DE DADOS'!$AD$32="Sim",R330,Q330)</f>
        <v>7385920.1343366122</v>
      </c>
      <c r="T330" s="9">
        <f t="shared" si="115"/>
        <v>326</v>
      </c>
      <c r="U330" s="17">
        <f t="shared" ca="1" si="116"/>
        <v>55213</v>
      </c>
      <c r="V330" s="22"/>
      <c r="W330" s="22"/>
      <c r="X330" s="22"/>
    </row>
    <row r="331" spans="2:24">
      <c r="B331" s="17">
        <f t="shared" ca="1" si="104"/>
        <v>55213</v>
      </c>
      <c r="C331" s="9">
        <f t="shared" si="117"/>
        <v>327</v>
      </c>
      <c r="D331" s="9"/>
      <c r="E331" s="13">
        <f t="shared" si="105"/>
        <v>101482.01126359528</v>
      </c>
      <c r="F331" s="14">
        <f t="shared" si="106"/>
        <v>8384235.3211171879</v>
      </c>
      <c r="G331" s="15">
        <f t="shared" si="107"/>
        <v>1.1214925091405963</v>
      </c>
      <c r="H331" s="13">
        <f t="shared" si="108"/>
        <v>99572.955912492034</v>
      </c>
      <c r="I331" s="13">
        <f t="shared" si="109"/>
        <v>7292805.0253749164</v>
      </c>
      <c r="J331" s="15">
        <f t="shared" si="101"/>
        <v>-0.12149250914059628</v>
      </c>
      <c r="K331" s="13">
        <f t="shared" si="110"/>
        <v>-908273.37506544217</v>
      </c>
      <c r="L331" s="13">
        <f t="shared" si="118"/>
        <v>-66229612.440205038</v>
      </c>
      <c r="M331" s="15">
        <f t="shared" si="111"/>
        <v>-0.12149250914059635</v>
      </c>
      <c r="N331" s="13">
        <f t="shared" si="102"/>
        <v>125010.92123251807</v>
      </c>
      <c r="O331" s="13">
        <f t="shared" si="112"/>
        <v>8201078.4004403474</v>
      </c>
      <c r="P331" s="15">
        <f t="shared" si="103"/>
        <v>0.52312670116176785</v>
      </c>
      <c r="Q331" s="7">
        <f t="shared" si="113"/>
        <v>15677040.346492093</v>
      </c>
      <c r="R331" s="7">
        <f t="shared" si="114"/>
        <v>7475961.9460517457</v>
      </c>
      <c r="S331" s="13">
        <f>IF('BANCO DE DADOS'!$AD$32="Sim",R331,Q331)</f>
        <v>7475961.9460517457</v>
      </c>
      <c r="T331" s="9">
        <f t="shared" si="115"/>
        <v>327</v>
      </c>
      <c r="U331" s="17">
        <f t="shared" ca="1" si="116"/>
        <v>55244</v>
      </c>
      <c r="V331" s="22"/>
      <c r="W331" s="22"/>
      <c r="X331" s="22"/>
    </row>
    <row r="332" spans="2:24">
      <c r="B332" s="17">
        <f t="shared" ca="1" si="104"/>
        <v>55244</v>
      </c>
      <c r="C332" s="9">
        <f t="shared" si="117"/>
        <v>328</v>
      </c>
      <c r="D332" s="9"/>
      <c r="E332" s="13">
        <f t="shared" si="105"/>
        <v>102707.99025867908</v>
      </c>
      <c r="F332" s="14">
        <f t="shared" si="106"/>
        <v>8486943.3113758676</v>
      </c>
      <c r="G332" s="15">
        <f t="shared" si="107"/>
        <v>1.1215596735707938</v>
      </c>
      <c r="H332" s="13">
        <f t="shared" si="108"/>
        <v>100866.54962506874</v>
      </c>
      <c r="I332" s="13">
        <f t="shared" si="109"/>
        <v>7393671.5749999853</v>
      </c>
      <c r="J332" s="15">
        <f t="shared" si="101"/>
        <v>-0.12155967357079378</v>
      </c>
      <c r="K332" s="13">
        <f t="shared" si="110"/>
        <v>-919853.0250825407</v>
      </c>
      <c r="L332" s="13">
        <f t="shared" si="118"/>
        <v>-67149465.465287581</v>
      </c>
      <c r="M332" s="15">
        <f t="shared" si="111"/>
        <v>-0.12155967357079371</v>
      </c>
      <c r="N332" s="13">
        <f t="shared" si="102"/>
        <v>126634.25320130055</v>
      </c>
      <c r="O332" s="13">
        <f t="shared" si="112"/>
        <v>8313524.6000825139</v>
      </c>
      <c r="P332" s="15">
        <f t="shared" si="103"/>
        <v>0.52350142986055159</v>
      </c>
      <c r="Q332" s="7">
        <f t="shared" si="113"/>
        <v>15880614.886375841</v>
      </c>
      <c r="R332" s="7">
        <f t="shared" si="114"/>
        <v>7567090.2862933269</v>
      </c>
      <c r="S332" s="13">
        <f>IF('BANCO DE DADOS'!$AD$32="Sim",R332,Q332)</f>
        <v>7567090.2862933269</v>
      </c>
      <c r="T332" s="9">
        <f t="shared" si="115"/>
        <v>328</v>
      </c>
      <c r="U332" s="17">
        <f t="shared" ca="1" si="116"/>
        <v>55274</v>
      </c>
      <c r="V332" s="22"/>
      <c r="W332" s="22"/>
      <c r="X332" s="22"/>
    </row>
    <row r="333" spans="2:24">
      <c r="B333" s="17">
        <f t="shared" ca="1" si="104"/>
        <v>55274</v>
      </c>
      <c r="C333" s="9">
        <f t="shared" si="117"/>
        <v>329</v>
      </c>
      <c r="D333" s="9"/>
      <c r="E333" s="13">
        <f t="shared" si="105"/>
        <v>103948.78000177302</v>
      </c>
      <c r="F333" s="14">
        <f t="shared" si="106"/>
        <v>8590892.0913776401</v>
      </c>
      <c r="G333" s="15">
        <f t="shared" si="107"/>
        <v>1.1216262040442873</v>
      </c>
      <c r="H333" s="13">
        <f t="shared" si="108"/>
        <v>102176.35434431086</v>
      </c>
      <c r="I333" s="13">
        <f t="shared" si="109"/>
        <v>7495847.9293442965</v>
      </c>
      <c r="J333" s="15">
        <f t="shared" si="101"/>
        <v>-0.12162620404428726</v>
      </c>
      <c r="K333" s="13">
        <f t="shared" si="110"/>
        <v>-931573.80833364837</v>
      </c>
      <c r="L333" s="13">
        <f t="shared" si="118"/>
        <v>-68081039.273621231</v>
      </c>
      <c r="M333" s="15">
        <f t="shared" si="111"/>
        <v>-0.12162620404428724</v>
      </c>
      <c r="N333" s="13">
        <f t="shared" si="102"/>
        <v>128277.92396850287</v>
      </c>
      <c r="O333" s="13">
        <f t="shared" si="112"/>
        <v>8427421.7376779318</v>
      </c>
      <c r="P333" s="15">
        <f t="shared" si="103"/>
        <v>0.52387380704992181</v>
      </c>
      <c r="Q333" s="7">
        <f t="shared" si="113"/>
        <v>16086740.020721924</v>
      </c>
      <c r="R333" s="7">
        <f t="shared" si="114"/>
        <v>7659318.2830439918</v>
      </c>
      <c r="S333" s="13">
        <f>IF('BANCO DE DADOS'!$AD$32="Sim",R333,Q333)</f>
        <v>7659318.2830439918</v>
      </c>
      <c r="T333" s="9">
        <f t="shared" si="115"/>
        <v>329</v>
      </c>
      <c r="U333" s="17">
        <f t="shared" ca="1" si="116"/>
        <v>55305</v>
      </c>
      <c r="V333" s="22"/>
      <c r="W333" s="22"/>
      <c r="X333" s="22"/>
    </row>
    <row r="334" spans="2:24">
      <c r="B334" s="17">
        <f t="shared" ca="1" si="104"/>
        <v>55305</v>
      </c>
      <c r="C334" s="9">
        <f t="shared" si="117"/>
        <v>330</v>
      </c>
      <c r="D334" s="9"/>
      <c r="E334" s="13">
        <f t="shared" si="105"/>
        <v>105204.55941784848</v>
      </c>
      <c r="F334" s="14">
        <f t="shared" si="106"/>
        <v>8696096.6507954895</v>
      </c>
      <c r="G334" s="15">
        <f t="shared" si="107"/>
        <v>1.1216921059978848</v>
      </c>
      <c r="H334" s="13">
        <f t="shared" si="108"/>
        <v>103502.56966512206</v>
      </c>
      <c r="I334" s="13">
        <f t="shared" si="109"/>
        <v>7599350.4990094183</v>
      </c>
      <c r="J334" s="15">
        <f t="shared" si="101"/>
        <v>-0.12169210599788483</v>
      </c>
      <c r="K334" s="13">
        <f t="shared" si="110"/>
        <v>-943437.42791611608</v>
      </c>
      <c r="L334" s="13">
        <f t="shared" si="118"/>
        <v>-69024476.701537341</v>
      </c>
      <c r="M334" s="15">
        <f t="shared" si="111"/>
        <v>-0.12169210599788483</v>
      </c>
      <c r="N334" s="13">
        <f t="shared" si="102"/>
        <v>129942.18392432382</v>
      </c>
      <c r="O334" s="13">
        <f t="shared" si="112"/>
        <v>8542787.9269255213</v>
      </c>
      <c r="P334" s="15">
        <f t="shared" si="103"/>
        <v>0.52424384850512096</v>
      </c>
      <c r="Q334" s="7">
        <f t="shared" si="113"/>
        <v>16295447.149804894</v>
      </c>
      <c r="R334" s="7">
        <f t="shared" si="114"/>
        <v>7752659.2228793735</v>
      </c>
      <c r="S334" s="13">
        <f>IF('BANCO DE DADOS'!$AD$32="Sim",R334,Q334)</f>
        <v>7752659.2228793735</v>
      </c>
      <c r="T334" s="9">
        <f t="shared" si="115"/>
        <v>330</v>
      </c>
      <c r="U334" s="17">
        <f t="shared" ca="1" si="116"/>
        <v>55335</v>
      </c>
      <c r="V334" s="22"/>
      <c r="W334" s="22"/>
      <c r="X334" s="22"/>
    </row>
    <row r="335" spans="2:24">
      <c r="B335" s="17">
        <f t="shared" ca="1" si="104"/>
        <v>55335</v>
      </c>
      <c r="C335" s="9">
        <f t="shared" si="117"/>
        <v>331</v>
      </c>
      <c r="D335" s="9"/>
      <c r="E335" s="13">
        <f t="shared" si="105"/>
        <v>106475.50959342501</v>
      </c>
      <c r="F335" s="14">
        <f t="shared" si="106"/>
        <v>8802572.1603889149</v>
      </c>
      <c r="G335" s="15">
        <f t="shared" si="107"/>
        <v>1.1217573848294491</v>
      </c>
      <c r="H335" s="13">
        <f t="shared" si="108"/>
        <v>104845.39761781426</v>
      </c>
      <c r="I335" s="13">
        <f t="shared" si="109"/>
        <v>7704195.8966272324</v>
      </c>
      <c r="J335" s="15">
        <f t="shared" si="101"/>
        <v>-0.12175738482944909</v>
      </c>
      <c r="K335" s="13">
        <f t="shared" si="110"/>
        <v>-955445.60750488937</v>
      </c>
      <c r="L335" s="13">
        <f t="shared" si="118"/>
        <v>-69979922.30904223</v>
      </c>
      <c r="M335" s="15">
        <f t="shared" si="111"/>
        <v>-0.12175738482944919</v>
      </c>
      <c r="N335" s="13">
        <f t="shared" si="102"/>
        <v>131627.28651398959</v>
      </c>
      <c r="O335" s="13">
        <f t="shared" si="112"/>
        <v>8659641.5041321088</v>
      </c>
      <c r="P335" s="15">
        <f t="shared" si="103"/>
        <v>0.52461156988580593</v>
      </c>
      <c r="Q335" s="7">
        <f t="shared" si="113"/>
        <v>16506768.057016134</v>
      </c>
      <c r="R335" s="7">
        <f t="shared" si="114"/>
        <v>7847126.5528840255</v>
      </c>
      <c r="S335" s="13">
        <f>IF('BANCO DE DADOS'!$AD$32="Sim",R335,Q335)</f>
        <v>7847126.5528840255</v>
      </c>
      <c r="T335" s="9">
        <f t="shared" si="115"/>
        <v>331</v>
      </c>
      <c r="U335" s="17">
        <f t="shared" ca="1" si="116"/>
        <v>55366</v>
      </c>
      <c r="V335" s="22"/>
      <c r="W335" s="22"/>
      <c r="X335" s="22"/>
    </row>
    <row r="336" spans="2:24">
      <c r="B336" s="17">
        <f t="shared" ca="1" si="104"/>
        <v>55366</v>
      </c>
      <c r="C336" s="9">
        <f t="shared" si="117"/>
        <v>332</v>
      </c>
      <c r="D336" s="9"/>
      <c r="E336" s="13">
        <f t="shared" si="105"/>
        <v>107761.81380268352</v>
      </c>
      <c r="F336" s="14">
        <f t="shared" si="106"/>
        <v>8910333.9741915986</v>
      </c>
      <c r="G336" s="15">
        <f t="shared" si="107"/>
        <v>1.1218220458980706</v>
      </c>
      <c r="H336" s="13">
        <f t="shared" si="108"/>
        <v>106205.04269768462</v>
      </c>
      <c r="I336" s="13">
        <f t="shared" si="109"/>
        <v>7810400.9393249173</v>
      </c>
      <c r="J336" s="15">
        <f t="shared" si="101"/>
        <v>-0.12182204589807055</v>
      </c>
      <c r="K336" s="13">
        <f t="shared" si="110"/>
        <v>-967600.09160109982</v>
      </c>
      <c r="L336" s="13">
        <f t="shared" si="118"/>
        <v>-70947522.400643334</v>
      </c>
      <c r="M336" s="15">
        <f t="shared" si="111"/>
        <v>-0.12182204589807055</v>
      </c>
      <c r="N336" s="13">
        <f t="shared" si="102"/>
        <v>133333.48827485464</v>
      </c>
      <c r="O336" s="13">
        <f t="shared" si="112"/>
        <v>8778001.0309260041</v>
      </c>
      <c r="P336" s="15">
        <f t="shared" si="103"/>
        <v>0.52497698673699744</v>
      </c>
      <c r="Q336" s="7">
        <f t="shared" si="113"/>
        <v>16720734.913516503</v>
      </c>
      <c r="R336" s="7">
        <f t="shared" si="114"/>
        <v>7942733.8825904988</v>
      </c>
      <c r="S336" s="13">
        <f>IF('BANCO DE DADOS'!$AD$32="Sim",R336,Q336)</f>
        <v>7942733.8825904988</v>
      </c>
      <c r="T336" s="9">
        <f t="shared" si="115"/>
        <v>332</v>
      </c>
      <c r="U336" s="17">
        <f t="shared" ca="1" si="116"/>
        <v>55397</v>
      </c>
      <c r="V336" s="22"/>
      <c r="W336" s="22"/>
      <c r="X336" s="22"/>
    </row>
    <row r="337" spans="2:24">
      <c r="B337" s="17">
        <f t="shared" ca="1" si="104"/>
        <v>55397</v>
      </c>
      <c r="C337" s="9">
        <f t="shared" si="117"/>
        <v>333</v>
      </c>
      <c r="D337" s="9"/>
      <c r="E337" s="13">
        <f t="shared" si="105"/>
        <v>109063.65753389477</v>
      </c>
      <c r="F337" s="14">
        <f t="shared" si="106"/>
        <v>9019397.6317254938</v>
      </c>
      <c r="G337" s="15">
        <f t="shared" si="107"/>
        <v>1.1218860945242393</v>
      </c>
      <c r="H337" s="13">
        <f t="shared" si="108"/>
        <v>107581.71189495079</v>
      </c>
      <c r="I337" s="13">
        <f t="shared" si="109"/>
        <v>7917982.6512198681</v>
      </c>
      <c r="J337" s="15">
        <f t="shared" si="101"/>
        <v>-0.12188609452423926</v>
      </c>
      <c r="K337" s="13">
        <f t="shared" si="110"/>
        <v>-979902.64578365535</v>
      </c>
      <c r="L337" s="13">
        <f t="shared" si="118"/>
        <v>-71927425.046426982</v>
      </c>
      <c r="M337" s="15">
        <f t="shared" si="111"/>
        <v>-0.12188609452423936</v>
      </c>
      <c r="N337" s="13">
        <f t="shared" si="102"/>
        <v>135061.04887395198</v>
      </c>
      <c r="O337" s="13">
        <f t="shared" si="112"/>
        <v>8897885.2970035113</v>
      </c>
      <c r="P337" s="15">
        <f t="shared" si="103"/>
        <v>0.52534011449001961</v>
      </c>
      <c r="Q337" s="7">
        <f t="shared" si="113"/>
        <v>16937380.28294535</v>
      </c>
      <c r="R337" s="7">
        <f t="shared" si="114"/>
        <v>8039494.9859418385</v>
      </c>
      <c r="S337" s="13">
        <f>IF('BANCO DE DADOS'!$AD$32="Sim",R337,Q337)</f>
        <v>8039494.9859418385</v>
      </c>
      <c r="T337" s="9">
        <f t="shared" si="115"/>
        <v>333</v>
      </c>
      <c r="U337" s="17">
        <f t="shared" ca="1" si="116"/>
        <v>55427</v>
      </c>
      <c r="V337" s="22"/>
      <c r="W337" s="22"/>
      <c r="X337" s="22"/>
    </row>
    <row r="338" spans="2:24">
      <c r="B338" s="17">
        <f t="shared" ca="1" si="104"/>
        <v>55427</v>
      </c>
      <c r="C338" s="9">
        <f t="shared" si="117"/>
        <v>334</v>
      </c>
      <c r="D338" s="9"/>
      <c r="E338" s="13">
        <f t="shared" si="105"/>
        <v>110381.22851616731</v>
      </c>
      <c r="F338" s="14">
        <f t="shared" si="106"/>
        <v>9129778.8602416608</v>
      </c>
      <c r="G338" s="15">
        <f t="shared" si="107"/>
        <v>1.1219495359900205</v>
      </c>
      <c r="H338" s="13">
        <f t="shared" si="108"/>
        <v>108975.6147250488</v>
      </c>
      <c r="I338" s="13">
        <f t="shared" si="109"/>
        <v>8026958.2659449168</v>
      </c>
      <c r="J338" s="15">
        <f t="shared" si="101"/>
        <v>-0.12194953599002045</v>
      </c>
      <c r="K338" s="13">
        <f t="shared" si="110"/>
        <v>-992355.0569638731</v>
      </c>
      <c r="L338" s="13">
        <f t="shared" si="118"/>
        <v>-72919780.103390858</v>
      </c>
      <c r="M338" s="15">
        <f t="shared" si="111"/>
        <v>-0.12194953599002038</v>
      </c>
      <c r="N338" s="13">
        <f t="shared" si="102"/>
        <v>136810.23114599849</v>
      </c>
      <c r="O338" s="13">
        <f t="shared" si="112"/>
        <v>9019313.3229087815</v>
      </c>
      <c r="P338" s="15">
        <f t="shared" si="103"/>
        <v>0.52570096846343106</v>
      </c>
      <c r="Q338" s="7">
        <f t="shared" si="113"/>
        <v>17156737.126186568</v>
      </c>
      <c r="R338" s="7">
        <f t="shared" si="114"/>
        <v>8137423.8032777878</v>
      </c>
      <c r="S338" s="13">
        <f>IF('BANCO DE DADOS'!$AD$32="Sim",R338,Q338)</f>
        <v>8137423.8032777878</v>
      </c>
      <c r="T338" s="9">
        <f t="shared" si="115"/>
        <v>334</v>
      </c>
      <c r="U338" s="17">
        <f t="shared" ca="1" si="116"/>
        <v>55458</v>
      </c>
      <c r="V338" s="22"/>
      <c r="W338" s="22"/>
      <c r="X338" s="22"/>
    </row>
    <row r="339" spans="2:24">
      <c r="B339" s="17">
        <f t="shared" ca="1" si="104"/>
        <v>55458</v>
      </c>
      <c r="C339" s="9">
        <f t="shared" si="117"/>
        <v>335</v>
      </c>
      <c r="D339" s="9"/>
      <c r="E339" s="13">
        <f t="shared" si="105"/>
        <v>111714.71674651845</v>
      </c>
      <c r="F339" s="14">
        <f t="shared" si="106"/>
        <v>9241493.5769881792</v>
      </c>
      <c r="G339" s="15">
        <f t="shared" si="107"/>
        <v>1.1220123755392264</v>
      </c>
      <c r="H339" s="13">
        <f t="shared" si="108"/>
        <v>110386.96325929811</v>
      </c>
      <c r="I339" s="13">
        <f t="shared" si="109"/>
        <v>8137345.2292042151</v>
      </c>
      <c r="J339" s="15">
        <f t="shared" si="101"/>
        <v>-0.12201237553922639</v>
      </c>
      <c r="K339" s="13">
        <f t="shared" si="110"/>
        <v>-1004959.1336431829</v>
      </c>
      <c r="L339" s="13">
        <f t="shared" si="118"/>
        <v>-73924739.237034038</v>
      </c>
      <c r="M339" s="15">
        <f t="shared" si="111"/>
        <v>-0.12201237553922642</v>
      </c>
      <c r="N339" s="13">
        <f t="shared" si="102"/>
        <v>138581.30113186035</v>
      </c>
      <c r="O339" s="13">
        <f t="shared" si="112"/>
        <v>9142304.3628473915</v>
      </c>
      <c r="P339" s="15">
        <f t="shared" si="103"/>
        <v>0.52605956386394626</v>
      </c>
      <c r="Q339" s="7">
        <f t="shared" si="113"/>
        <v>17378838.806192387</v>
      </c>
      <c r="R339" s="7">
        <f t="shared" si="114"/>
        <v>8236534.4433449963</v>
      </c>
      <c r="S339" s="13">
        <f>IF('BANCO DE DADOS'!$AD$32="Sim",R339,Q339)</f>
        <v>8236534.4433449963</v>
      </c>
      <c r="T339" s="9">
        <f t="shared" si="115"/>
        <v>335</v>
      </c>
      <c r="U339" s="17">
        <f t="shared" ca="1" si="116"/>
        <v>55488</v>
      </c>
      <c r="V339" s="22"/>
      <c r="W339" s="22"/>
      <c r="X339" s="22"/>
    </row>
    <row r="340" spans="2:24">
      <c r="B340" s="17">
        <f t="shared" ca="1" si="104"/>
        <v>55488</v>
      </c>
      <c r="C340" s="9">
        <f t="shared" si="117"/>
        <v>336</v>
      </c>
      <c r="D340" s="9">
        <v>28</v>
      </c>
      <c r="E340" s="13">
        <f t="shared" si="105"/>
        <v>113064.31451727232</v>
      </c>
      <c r="F340" s="14">
        <f t="shared" si="106"/>
        <v>9354557.8915054519</v>
      </c>
      <c r="G340" s="15">
        <f t="shared" si="107"/>
        <v>1.122074618377594</v>
      </c>
      <c r="H340" s="13">
        <f t="shared" si="108"/>
        <v>111815.97215593788</v>
      </c>
      <c r="I340" s="13">
        <f t="shared" si="109"/>
        <v>8249161.201360153</v>
      </c>
      <c r="J340" s="15">
        <f t="shared" si="101"/>
        <v>-0.12207461837759404</v>
      </c>
      <c r="K340" s="13">
        <f t="shared" si="110"/>
        <v>-1017716.7061739517</v>
      </c>
      <c r="L340" s="13">
        <f t="shared" si="118"/>
        <v>-74942455.943207994</v>
      </c>
      <c r="M340" s="15">
        <f t="shared" si="111"/>
        <v>-0.12207461837759405</v>
      </c>
      <c r="N340" s="13">
        <f t="shared" si="102"/>
        <v>140374.52811748462</v>
      </c>
      <c r="O340" s="13">
        <f t="shared" si="112"/>
        <v>9266877.9075340927</v>
      </c>
      <c r="P340" s="15">
        <f t="shared" si="103"/>
        <v>0.52641591578734959</v>
      </c>
      <c r="Q340" s="7">
        <f t="shared" si="113"/>
        <v>17603719.092865594</v>
      </c>
      <c r="R340" s="7">
        <f t="shared" si="114"/>
        <v>8336841.1853315001</v>
      </c>
      <c r="S340" s="13">
        <f>IF('BANCO DE DADOS'!$AD$32="Sim",R340,Q340)</f>
        <v>8336841.1853315001</v>
      </c>
      <c r="T340" s="9">
        <f t="shared" si="115"/>
        <v>336</v>
      </c>
      <c r="U340" s="17">
        <f t="shared" ca="1" si="116"/>
        <v>55519</v>
      </c>
      <c r="V340" s="22"/>
      <c r="W340" s="22"/>
      <c r="X340" s="22"/>
    </row>
    <row r="341" spans="2:24">
      <c r="B341" s="17">
        <f t="shared" ca="1" si="104"/>
        <v>55519</v>
      </c>
      <c r="C341" s="9">
        <f t="shared" si="117"/>
        <v>337</v>
      </c>
      <c r="D341" s="9"/>
      <c r="E341" s="13">
        <f t="shared" si="105"/>
        <v>114430.21644378892</v>
      </c>
      <c r="F341" s="14">
        <f t="shared" si="106"/>
        <v>9468988.1079492401</v>
      </c>
      <c r="G341" s="15">
        <f t="shared" si="107"/>
        <v>1.1221362696729589</v>
      </c>
      <c r="H341" s="13">
        <f t="shared" si="108"/>
        <v>113262.8586915395</v>
      </c>
      <c r="I341" s="13">
        <f t="shared" si="109"/>
        <v>8362424.0600516926</v>
      </c>
      <c r="J341" s="15">
        <f t="shared" si="101"/>
        <v>-0.12213626967295887</v>
      </c>
      <c r="K341" s="13">
        <f t="shared" si="110"/>
        <v>-1030629.627023451</v>
      </c>
      <c r="L341" s="13">
        <f t="shared" si="118"/>
        <v>-75973085.570231438</v>
      </c>
      <c r="M341" s="15">
        <f t="shared" si="111"/>
        <v>-0.12213626967295879</v>
      </c>
      <c r="N341" s="13">
        <f t="shared" si="102"/>
        <v>142190.18467330266</v>
      </c>
      <c r="O341" s="13">
        <f t="shared" si="112"/>
        <v>9393053.6870751325</v>
      </c>
      <c r="P341" s="15">
        <f t="shared" si="103"/>
        <v>0.52677003921940002</v>
      </c>
      <c r="Q341" s="7">
        <f t="shared" si="113"/>
        <v>17831412.168000922</v>
      </c>
      <c r="R341" s="7">
        <f t="shared" si="114"/>
        <v>8438358.4809257891</v>
      </c>
      <c r="S341" s="13">
        <f>IF('BANCO DE DADOS'!$AD$32="Sim",R341,Q341)</f>
        <v>8438358.4809257891</v>
      </c>
      <c r="T341" s="9">
        <f t="shared" si="115"/>
        <v>337</v>
      </c>
      <c r="U341" s="17">
        <f t="shared" ca="1" si="116"/>
        <v>55550</v>
      </c>
      <c r="V341" s="22"/>
      <c r="W341" s="22"/>
      <c r="X341" s="22"/>
    </row>
    <row r="342" spans="2:24">
      <c r="B342" s="17">
        <f t="shared" ca="1" si="104"/>
        <v>55550</v>
      </c>
      <c r="C342" s="9">
        <f t="shared" si="117"/>
        <v>338</v>
      </c>
      <c r="D342" s="9"/>
      <c r="E342" s="13">
        <f t="shared" si="105"/>
        <v>115812.6194925281</v>
      </c>
      <c r="F342" s="14">
        <f t="shared" si="106"/>
        <v>9584800.7274417691</v>
      </c>
      <c r="G342" s="15">
        <f t="shared" si="107"/>
        <v>1.1221973345554321</v>
      </c>
      <c r="H342" s="13">
        <f t="shared" si="108"/>
        <v>114727.84279279948</v>
      </c>
      <c r="I342" s="13">
        <f t="shared" si="109"/>
        <v>8477151.9028444923</v>
      </c>
      <c r="J342" s="15">
        <f t="shared" si="101"/>
        <v>-0.12219733455543214</v>
      </c>
      <c r="K342" s="13">
        <f t="shared" si="110"/>
        <v>-1043699.7710410226</v>
      </c>
      <c r="L342" s="13">
        <f t="shared" si="118"/>
        <v>-77016785.341272458</v>
      </c>
      <c r="M342" s="15">
        <f t="shared" si="111"/>
        <v>-0.12219733455543204</v>
      </c>
      <c r="N342" s="13">
        <f t="shared" si="102"/>
        <v>144028.54669411023</v>
      </c>
      <c r="O342" s="13">
        <f t="shared" si="112"/>
        <v>9520851.6738855001</v>
      </c>
      <c r="P342" s="15">
        <f t="shared" si="103"/>
        <v>0.52712194903672571</v>
      </c>
      <c r="Q342" s="7">
        <f t="shared" si="113"/>
        <v>18061952.630286247</v>
      </c>
      <c r="R342" s="7">
        <f t="shared" si="114"/>
        <v>8541100.9564007465</v>
      </c>
      <c r="S342" s="13">
        <f>IF('BANCO DE DADOS'!$AD$32="Sim",R342,Q342)</f>
        <v>8541100.9564007465</v>
      </c>
      <c r="T342" s="9">
        <f t="shared" si="115"/>
        <v>338</v>
      </c>
      <c r="U342" s="17">
        <f t="shared" ca="1" si="116"/>
        <v>55579</v>
      </c>
      <c r="V342" s="22"/>
      <c r="W342" s="22"/>
      <c r="X342" s="22"/>
    </row>
    <row r="343" spans="2:24">
      <c r="B343" s="17">
        <f t="shared" ca="1" si="104"/>
        <v>55579</v>
      </c>
      <c r="C343" s="9">
        <f t="shared" si="117"/>
        <v>339</v>
      </c>
      <c r="D343" s="9"/>
      <c r="E343" s="13">
        <f t="shared" si="105"/>
        <v>117211.72300945265</v>
      </c>
      <c r="F343" s="14">
        <f t="shared" si="106"/>
        <v>9702012.4504512213</v>
      </c>
      <c r="G343" s="15">
        <f t="shared" si="107"/>
        <v>1.1222578181175771</v>
      </c>
      <c r="H343" s="13">
        <f t="shared" si="108"/>
        <v>116211.14706871737</v>
      </c>
      <c r="I343" s="13">
        <f t="shared" si="109"/>
        <v>8593363.0499132089</v>
      </c>
      <c r="J343" s="15">
        <f t="shared" si="101"/>
        <v>-0.12225781811757708</v>
      </c>
      <c r="K343" s="13">
        <f t="shared" si="110"/>
        <v>-1056929.0357284583</v>
      </c>
      <c r="L343" s="13">
        <f t="shared" si="118"/>
        <v>-78073714.377000913</v>
      </c>
      <c r="M343" s="15">
        <f t="shared" si="111"/>
        <v>-0.12225781811757715</v>
      </c>
      <c r="N343" s="13">
        <f t="shared" si="102"/>
        <v>145889.89343943133</v>
      </c>
      <c r="O343" s="13">
        <f t="shared" si="112"/>
        <v>9650292.0856416523</v>
      </c>
      <c r="P343" s="15">
        <f t="shared" si="103"/>
        <v>0.52747166000771251</v>
      </c>
      <c r="Q343" s="7">
        <f t="shared" si="113"/>
        <v>18295375.500364415</v>
      </c>
      <c r="R343" s="7">
        <f t="shared" si="114"/>
        <v>8645083.414722763</v>
      </c>
      <c r="S343" s="13">
        <f>IF('BANCO DE DADOS'!$AD$32="Sim",R343,Q343)</f>
        <v>8645083.414722763</v>
      </c>
      <c r="T343" s="9">
        <f t="shared" si="115"/>
        <v>339</v>
      </c>
      <c r="U343" s="17">
        <f t="shared" ca="1" si="116"/>
        <v>55610</v>
      </c>
      <c r="V343" s="22"/>
      <c r="W343" s="22"/>
      <c r="X343" s="22"/>
    </row>
    <row r="344" spans="2:24">
      <c r="B344" s="17">
        <f t="shared" ca="1" si="104"/>
        <v>55610</v>
      </c>
      <c r="C344" s="9">
        <f t="shared" si="117"/>
        <v>340</v>
      </c>
      <c r="D344" s="9"/>
      <c r="E344" s="13">
        <f t="shared" si="105"/>
        <v>118627.72874877443</v>
      </c>
      <c r="F344" s="14">
        <f t="shared" si="106"/>
        <v>9820640.1791999955</v>
      </c>
      <c r="G344" s="15">
        <f t="shared" si="107"/>
        <v>1.122317725414588</v>
      </c>
      <c r="H344" s="13">
        <f t="shared" si="108"/>
        <v>117712.99684316372</v>
      </c>
      <c r="I344" s="13">
        <f t="shared" si="109"/>
        <v>8711076.0467563719</v>
      </c>
      <c r="J344" s="15">
        <f t="shared" si="101"/>
        <v>-0.12231772541458796</v>
      </c>
      <c r="K344" s="13">
        <f t="shared" si="110"/>
        <v>-1070319.3415136635</v>
      </c>
      <c r="L344" s="13">
        <f t="shared" si="118"/>
        <v>-79144033.718514577</v>
      </c>
      <c r="M344" s="15">
        <f t="shared" si="111"/>
        <v>-0.12231772541458789</v>
      </c>
      <c r="N344" s="13">
        <f t="shared" si="102"/>
        <v>147774.50757437045</v>
      </c>
      <c r="O344" s="13">
        <f t="shared" si="112"/>
        <v>9781395.3882700223</v>
      </c>
      <c r="P344" s="15">
        <f t="shared" si="103"/>
        <v>0.52781918679338291</v>
      </c>
      <c r="Q344" s="7">
        <f t="shared" si="113"/>
        <v>18531716.225956354</v>
      </c>
      <c r="R344" s="7">
        <f t="shared" si="114"/>
        <v>8750320.8376863319</v>
      </c>
      <c r="S344" s="13">
        <f>IF('BANCO DE DADOS'!$AD$32="Sim",R344,Q344)</f>
        <v>8750320.8376863319</v>
      </c>
      <c r="T344" s="9">
        <f t="shared" si="115"/>
        <v>340</v>
      </c>
      <c r="U344" s="17">
        <f t="shared" ca="1" si="116"/>
        <v>55640</v>
      </c>
      <c r="V344" s="22"/>
      <c r="W344" s="22"/>
      <c r="X344" s="22"/>
    </row>
    <row r="345" spans="2:24">
      <c r="B345" s="17">
        <f t="shared" ca="1" si="104"/>
        <v>55640</v>
      </c>
      <c r="C345" s="9">
        <f t="shared" si="117"/>
        <v>341</v>
      </c>
      <c r="D345" s="9"/>
      <c r="E345" s="13">
        <f t="shared" si="105"/>
        <v>120060.84090204793</v>
      </c>
      <c r="F345" s="14">
        <f t="shared" si="106"/>
        <v>9940701.0201020427</v>
      </c>
      <c r="G345" s="15">
        <f t="shared" si="107"/>
        <v>1.1223770614644657</v>
      </c>
      <c r="H345" s="13">
        <f t="shared" si="108"/>
        <v>119233.62018784232</v>
      </c>
      <c r="I345" s="13">
        <f t="shared" si="109"/>
        <v>8830309.6669442151</v>
      </c>
      <c r="J345" s="15">
        <f t="shared" si="101"/>
        <v>-0.1223770614644657</v>
      </c>
      <c r="K345" s="13">
        <f t="shared" si="110"/>
        <v>-1083872.6320276093</v>
      </c>
      <c r="L345" s="13">
        <f t="shared" si="118"/>
        <v>-80227906.350542188</v>
      </c>
      <c r="M345" s="15">
        <f t="shared" si="111"/>
        <v>-0.12237706146446566</v>
      </c>
      <c r="N345" s="13">
        <f t="shared" si="102"/>
        <v>149682.67521096009</v>
      </c>
      <c r="O345" s="13">
        <f t="shared" si="112"/>
        <v>9914182.2989718113</v>
      </c>
      <c r="P345" s="15">
        <f t="shared" si="103"/>
        <v>0.52816454394826617</v>
      </c>
      <c r="Q345" s="7">
        <f t="shared" si="113"/>
        <v>18771010.687046245</v>
      </c>
      <c r="R345" s="7">
        <f t="shared" si="114"/>
        <v>8856828.3880744334</v>
      </c>
      <c r="S345" s="13">
        <f>IF('BANCO DE DADOS'!$AD$32="Sim",R345,Q345)</f>
        <v>8856828.3880744334</v>
      </c>
      <c r="T345" s="9">
        <f t="shared" si="115"/>
        <v>341</v>
      </c>
      <c r="U345" s="17">
        <f t="shared" ca="1" si="116"/>
        <v>55671</v>
      </c>
      <c r="V345" s="22"/>
      <c r="W345" s="22"/>
      <c r="X345" s="22"/>
    </row>
    <row r="346" spans="2:24">
      <c r="B346" s="17">
        <f t="shared" ca="1" si="104"/>
        <v>55671</v>
      </c>
      <c r="C346" s="9">
        <f t="shared" si="117"/>
        <v>342</v>
      </c>
      <c r="D346" s="9"/>
      <c r="E346" s="13">
        <f t="shared" si="105"/>
        <v>121511.26612761508</v>
      </c>
      <c r="F346" s="14">
        <f t="shared" si="106"/>
        <v>10062212.286229657</v>
      </c>
      <c r="G346" s="15">
        <f t="shared" si="107"/>
        <v>1.1224358312481988</v>
      </c>
      <c r="H346" s="13">
        <f t="shared" si="108"/>
        <v>120773.24795565172</v>
      </c>
      <c r="I346" s="13">
        <f t="shared" si="109"/>
        <v>8951082.914899867</v>
      </c>
      <c r="J346" s="15">
        <f t="shared" si="101"/>
        <v>-0.12243583124819879</v>
      </c>
      <c r="K346" s="13">
        <f t="shared" si="110"/>
        <v>-1097590.8743846454</v>
      </c>
      <c r="L346" s="13">
        <f t="shared" si="118"/>
        <v>-81325497.224926829</v>
      </c>
      <c r="M346" s="15">
        <f t="shared" si="111"/>
        <v>-0.12243583124819879</v>
      </c>
      <c r="N346" s="13">
        <f t="shared" si="102"/>
        <v>151614.68595000877</v>
      </c>
      <c r="O346" s="13">
        <f t="shared" si="112"/>
        <v>10048673.789284499</v>
      </c>
      <c r="P346" s="15">
        <f t="shared" si="103"/>
        <v>0.52850774592126171</v>
      </c>
      <c r="Q346" s="7">
        <f t="shared" si="113"/>
        <v>19013295.201129511</v>
      </c>
      <c r="R346" s="7">
        <f t="shared" si="114"/>
        <v>8964621.4118450116</v>
      </c>
      <c r="S346" s="13">
        <f>IF('BANCO DE DADOS'!$AD$32="Sim",R346,Q346)</f>
        <v>8964621.4118450116</v>
      </c>
      <c r="T346" s="9">
        <f t="shared" si="115"/>
        <v>342</v>
      </c>
      <c r="U346" s="17">
        <f t="shared" ca="1" si="116"/>
        <v>55701</v>
      </c>
      <c r="V346" s="22"/>
      <c r="W346" s="22"/>
      <c r="X346" s="22"/>
    </row>
    <row r="347" spans="2:24">
      <c r="B347" s="17">
        <f t="shared" ca="1" si="104"/>
        <v>55701</v>
      </c>
      <c r="C347" s="9">
        <f t="shared" si="117"/>
        <v>343</v>
      </c>
      <c r="D347" s="9"/>
      <c r="E347" s="13">
        <f t="shared" si="105"/>
        <v>122979.21358040599</v>
      </c>
      <c r="F347" s="14">
        <f t="shared" si="106"/>
        <v>10185191.499810062</v>
      </c>
      <c r="G347" s="15">
        <f t="shared" si="107"/>
        <v>1.122494039709941</v>
      </c>
      <c r="H347" s="13">
        <f t="shared" si="108"/>
        <v>122332.113814451</v>
      </c>
      <c r="I347" s="13">
        <f t="shared" si="109"/>
        <v>9073415.0287143178</v>
      </c>
      <c r="J347" s="15">
        <f t="shared" si="101"/>
        <v>-0.12249403970994099</v>
      </c>
      <c r="K347" s="13">
        <f t="shared" si="110"/>
        <v>-1111476.0594661869</v>
      </c>
      <c r="L347" s="13">
        <f t="shared" si="118"/>
        <v>-82436973.284393013</v>
      </c>
      <c r="M347" s="15">
        <f t="shared" si="111"/>
        <v>-0.12249403970994094</v>
      </c>
      <c r="N347" s="13">
        <f t="shared" si="102"/>
        <v>153570.83292345615</v>
      </c>
      <c r="O347" s="13">
        <f t="shared" si="112"/>
        <v>10184891.088180494</v>
      </c>
      <c r="P347" s="15">
        <f t="shared" si="103"/>
        <v>0.52884880705649262</v>
      </c>
      <c r="Q347" s="7">
        <f t="shared" si="113"/>
        <v>19258606.528524369</v>
      </c>
      <c r="R347" s="7">
        <f t="shared" si="114"/>
        <v>9073715.4403438754</v>
      </c>
      <c r="S347" s="13">
        <f>IF('BANCO DE DADOS'!$AD$32="Sim",R347,Q347)</f>
        <v>9073715.4403438754</v>
      </c>
      <c r="T347" s="9">
        <f t="shared" si="115"/>
        <v>343</v>
      </c>
      <c r="U347" s="17">
        <f t="shared" ca="1" si="116"/>
        <v>55732</v>
      </c>
      <c r="V347" s="22"/>
      <c r="W347" s="22"/>
      <c r="X347" s="22"/>
    </row>
    <row r="348" spans="2:24">
      <c r="B348" s="17">
        <f t="shared" ca="1" si="104"/>
        <v>55732</v>
      </c>
      <c r="C348" s="9">
        <f t="shared" si="117"/>
        <v>344</v>
      </c>
      <c r="D348" s="9"/>
      <c r="E348" s="13">
        <f t="shared" si="105"/>
        <v>124464.89494209958</v>
      </c>
      <c r="F348" s="14">
        <f t="shared" si="106"/>
        <v>10309656.394752162</v>
      </c>
      <c r="G348" s="15">
        <f t="shared" si="107"/>
        <v>1.1225516917571912</v>
      </c>
      <c r="H348" s="13">
        <f t="shared" si="108"/>
        <v>123910.45428123443</v>
      </c>
      <c r="I348" s="13">
        <f t="shared" si="109"/>
        <v>9197325.4829955529</v>
      </c>
      <c r="J348" s="15">
        <f t="shared" si="101"/>
        <v>-0.12255169175719116</v>
      </c>
      <c r="K348" s="13">
        <f t="shared" si="110"/>
        <v>-1125530.2022078373</v>
      </c>
      <c r="L348" s="13">
        <f t="shared" si="118"/>
        <v>-83562503.486600846</v>
      </c>
      <c r="M348" s="15">
        <f t="shared" si="111"/>
        <v>-0.12255169175719111</v>
      </c>
      <c r="N348" s="13">
        <f t="shared" si="102"/>
        <v>155551.41283724102</v>
      </c>
      <c r="O348" s="13">
        <f t="shared" si="112"/>
        <v>10322855.685203379</v>
      </c>
      <c r="P348" s="15">
        <f t="shared" si="103"/>
        <v>0.52918774159415305</v>
      </c>
      <c r="Q348" s="7">
        <f t="shared" si="113"/>
        <v>19506981.877747703</v>
      </c>
      <c r="R348" s="7">
        <f t="shared" si="114"/>
        <v>9184126.1925443243</v>
      </c>
      <c r="S348" s="13">
        <f>IF('BANCO DE DADOS'!$AD$32="Sim",R348,Q348)</f>
        <v>9184126.1925443243</v>
      </c>
      <c r="T348" s="9">
        <f t="shared" si="115"/>
        <v>344</v>
      </c>
      <c r="U348" s="17">
        <f t="shared" ca="1" si="116"/>
        <v>55763</v>
      </c>
      <c r="V348" s="22"/>
      <c r="W348" s="22"/>
      <c r="X348" s="22"/>
    </row>
    <row r="349" spans="2:24">
      <c r="B349" s="17">
        <f t="shared" ca="1" si="104"/>
        <v>55763</v>
      </c>
      <c r="C349" s="9">
        <f t="shared" si="117"/>
        <v>345</v>
      </c>
      <c r="D349" s="9"/>
      <c r="E349" s="13">
        <f t="shared" si="105"/>
        <v>125968.52445164857</v>
      </c>
      <c r="F349" s="14">
        <f t="shared" si="106"/>
        <v>10435624.91920381</v>
      </c>
      <c r="G349" s="15">
        <f t="shared" si="107"/>
        <v>1.1226087922609735</v>
      </c>
      <c r="H349" s="13">
        <f t="shared" si="108"/>
        <v>125508.50875671998</v>
      </c>
      <c r="I349" s="13">
        <f t="shared" si="109"/>
        <v>9322833.9917522725</v>
      </c>
      <c r="J349" s="15">
        <f t="shared" si="101"/>
        <v>-0.12260879226097354</v>
      </c>
      <c r="K349" s="13">
        <f t="shared" si="110"/>
        <v>-1139755.3418899756</v>
      </c>
      <c r="L349" s="13">
        <f t="shared" si="118"/>
        <v>-84702258.828490824</v>
      </c>
      <c r="M349" s="15">
        <f t="shared" si="111"/>
        <v>-0.12260879226097351</v>
      </c>
      <c r="N349" s="13">
        <f t="shared" si="102"/>
        <v>157556.72601468864</v>
      </c>
      <c r="O349" s="13">
        <f t="shared" si="112"/>
        <v>10462589.333642235</v>
      </c>
      <c r="P349" s="15">
        <f t="shared" si="103"/>
        <v>0.52952456367134615</v>
      </c>
      <c r="Q349" s="7">
        <f t="shared" si="113"/>
        <v>19758458.91095607</v>
      </c>
      <c r="R349" s="7">
        <f t="shared" si="114"/>
        <v>9295869.5773138348</v>
      </c>
      <c r="S349" s="13">
        <f>IF('BANCO DE DADOS'!$AD$32="Sim",R349,Q349)</f>
        <v>9295869.5773138348</v>
      </c>
      <c r="T349" s="9">
        <f t="shared" si="115"/>
        <v>345</v>
      </c>
      <c r="U349" s="17">
        <f t="shared" ca="1" si="116"/>
        <v>55793</v>
      </c>
      <c r="V349" s="22"/>
      <c r="W349" s="22"/>
      <c r="X349" s="22"/>
    </row>
    <row r="350" spans="2:24">
      <c r="B350" s="17">
        <f t="shared" ca="1" si="104"/>
        <v>55793</v>
      </c>
      <c r="C350" s="9">
        <f t="shared" si="117"/>
        <v>346</v>
      </c>
      <c r="D350" s="9"/>
      <c r="E350" s="13">
        <f t="shared" si="105"/>
        <v>127490.31893617334</v>
      </c>
      <c r="F350" s="14">
        <f t="shared" si="106"/>
        <v>10563115.238139983</v>
      </c>
      <c r="G350" s="15">
        <f t="shared" si="107"/>
        <v>1.1226653460560183</v>
      </c>
      <c r="H350" s="13">
        <f t="shared" si="108"/>
        <v>127126.51956035694</v>
      </c>
      <c r="I350" s="13">
        <f t="shared" si="109"/>
        <v>9449960.51131263</v>
      </c>
      <c r="J350" s="15">
        <f t="shared" si="101"/>
        <v>-0.12266534605601831</v>
      </c>
      <c r="K350" s="13">
        <f t="shared" si="110"/>
        <v>-1154153.5424318574</v>
      </c>
      <c r="L350" s="13">
        <f t="shared" si="118"/>
        <v>-85856412.370922685</v>
      </c>
      <c r="M350" s="15">
        <f t="shared" si="111"/>
        <v>-0.12266534605601824</v>
      </c>
      <c r="N350" s="13">
        <f t="shared" si="102"/>
        <v>159587.07644042347</v>
      </c>
      <c r="O350" s="13">
        <f t="shared" si="112"/>
        <v>10604114.053744473</v>
      </c>
      <c r="P350" s="15">
        <f t="shared" si="103"/>
        <v>0.52985928732291532</v>
      </c>
      <c r="Q350" s="7">
        <f t="shared" si="113"/>
        <v>20013075.749452598</v>
      </c>
      <c r="R350" s="7">
        <f t="shared" si="114"/>
        <v>9408961.6957081258</v>
      </c>
      <c r="S350" s="13">
        <f>IF('BANCO DE DADOS'!$AD$32="Sim",R350,Q350)</f>
        <v>9408961.6957081258</v>
      </c>
      <c r="T350" s="9">
        <f t="shared" si="115"/>
        <v>346</v>
      </c>
      <c r="U350" s="17">
        <f t="shared" ca="1" si="116"/>
        <v>55824</v>
      </c>
      <c r="V350" s="22"/>
      <c r="W350" s="22"/>
      <c r="X350" s="22"/>
    </row>
    <row r="351" spans="2:24">
      <c r="B351" s="17">
        <f t="shared" ca="1" si="104"/>
        <v>55824</v>
      </c>
      <c r="C351" s="9">
        <f t="shared" si="117"/>
        <v>347</v>
      </c>
      <c r="D351" s="9"/>
      <c r="E351" s="13">
        <f t="shared" si="105"/>
        <v>129030.4978422289</v>
      </c>
      <c r="F351" s="14">
        <f t="shared" si="106"/>
        <v>10692145.735982211</v>
      </c>
      <c r="G351" s="15">
        <f t="shared" si="107"/>
        <v>1.1227213579409419</v>
      </c>
      <c r="H351" s="13">
        <f t="shared" si="108"/>
        <v>128764.73196575748</v>
      </c>
      <c r="I351" s="13">
        <f t="shared" si="109"/>
        <v>9578725.2432783879</v>
      </c>
      <c r="J351" s="15">
        <f t="shared" si="101"/>
        <v>-0.12272135794094186</v>
      </c>
      <c r="K351" s="13">
        <f t="shared" si="110"/>
        <v>-1168726.8926892634</v>
      </c>
      <c r="L351" s="13">
        <f t="shared" si="118"/>
        <v>-87025139.263611943</v>
      </c>
      <c r="M351" s="15">
        <f t="shared" si="111"/>
        <v>-0.12272135794094177</v>
      </c>
      <c r="N351" s="13">
        <f t="shared" si="102"/>
        <v>161642.77180481388</v>
      </c>
      <c r="O351" s="13">
        <f t="shared" si="112"/>
        <v>10747452.135967638</v>
      </c>
      <c r="P351" s="15">
        <f t="shared" si="103"/>
        <v>0.53019192648226654</v>
      </c>
      <c r="Q351" s="7">
        <f t="shared" si="113"/>
        <v>20270870.979260586</v>
      </c>
      <c r="R351" s="7">
        <f t="shared" si="114"/>
        <v>9523418.8432929479</v>
      </c>
      <c r="S351" s="13">
        <f>IF('BANCO DE DADOS'!$AD$32="Sim",R351,Q351)</f>
        <v>9523418.8432929479</v>
      </c>
      <c r="T351" s="9">
        <f t="shared" si="115"/>
        <v>347</v>
      </c>
      <c r="U351" s="17">
        <f t="shared" ca="1" si="116"/>
        <v>55854</v>
      </c>
      <c r="V351" s="22"/>
      <c r="W351" s="22"/>
      <c r="X351" s="22"/>
    </row>
    <row r="352" spans="2:24">
      <c r="B352" s="17">
        <f t="shared" ca="1" si="104"/>
        <v>55854</v>
      </c>
      <c r="C352" s="9">
        <f t="shared" si="117"/>
        <v>348</v>
      </c>
      <c r="D352" s="9">
        <v>29</v>
      </c>
      <c r="E352" s="13">
        <f t="shared" si="105"/>
        <v>130589.28326744963</v>
      </c>
      <c r="F352" s="14">
        <f t="shared" si="106"/>
        <v>10822735.019249661</v>
      </c>
      <c r="G352" s="15">
        <f t="shared" si="107"/>
        <v>1.1227768326784284</v>
      </c>
      <c r="H352" s="13">
        <f t="shared" si="108"/>
        <v>130423.39423655733</v>
      </c>
      <c r="I352" s="13">
        <f t="shared" si="109"/>
        <v>9709148.6375149451</v>
      </c>
      <c r="J352" s="15">
        <f t="shared" si="101"/>
        <v>-0.12277683267842843</v>
      </c>
      <c r="K352" s="13">
        <f t="shared" si="110"/>
        <v>-1183477.5067557488</v>
      </c>
      <c r="L352" s="13">
        <f t="shared" si="118"/>
        <v>-88208616.770367697</v>
      </c>
      <c r="M352" s="15">
        <f t="shared" si="111"/>
        <v>-0.12277683267842837</v>
      </c>
      <c r="N352" s="13">
        <f t="shared" si="102"/>
        <v>163724.12354895499</v>
      </c>
      <c r="O352" s="13">
        <f t="shared" si="112"/>
        <v>10892626.144270681</v>
      </c>
      <c r="P352" s="15">
        <f t="shared" si="103"/>
        <v>0.53052249498218407</v>
      </c>
      <c r="Q352" s="7">
        <f t="shared" si="113"/>
        <v>20531883.656764593</v>
      </c>
      <c r="R352" s="7">
        <f t="shared" si="114"/>
        <v>9639257.5124939121</v>
      </c>
      <c r="S352" s="13">
        <f>IF('BANCO DE DADOS'!$AD$32="Sim",R352,Q352)</f>
        <v>9639257.5124939121</v>
      </c>
      <c r="T352" s="9">
        <f t="shared" si="115"/>
        <v>348</v>
      </c>
      <c r="U352" s="17">
        <f t="shared" ca="1" si="116"/>
        <v>55885</v>
      </c>
      <c r="V352" s="22"/>
      <c r="W352" s="22"/>
      <c r="X352" s="22"/>
    </row>
    <row r="353" spans="2:24">
      <c r="B353" s="17">
        <f t="shared" ca="1" si="104"/>
        <v>55885</v>
      </c>
      <c r="C353" s="9">
        <f t="shared" si="117"/>
        <v>349</v>
      </c>
      <c r="D353" s="9"/>
      <c r="E353" s="13">
        <f t="shared" si="105"/>
        <v>132166.89999257631</v>
      </c>
      <c r="F353" s="14">
        <f t="shared" si="106"/>
        <v>10954901.919242237</v>
      </c>
      <c r="G353" s="15">
        <f t="shared" si="107"/>
        <v>1.1228317749954115</v>
      </c>
      <c r="H353" s="13">
        <f t="shared" si="108"/>
        <v>132102.75766271073</v>
      </c>
      <c r="I353" s="13">
        <f t="shared" si="109"/>
        <v>9841251.3951776549</v>
      </c>
      <c r="J353" s="15">
        <f t="shared" si="101"/>
        <v>-0.12283177499541154</v>
      </c>
      <c r="K353" s="13">
        <f t="shared" si="110"/>
        <v>-1198407.5242675282</v>
      </c>
      <c r="L353" s="13">
        <f t="shared" si="118"/>
        <v>-89407024.294635221</v>
      </c>
      <c r="M353" s="15">
        <f t="shared" si="111"/>
        <v>-0.12283177499541163</v>
      </c>
      <c r="N353" s="13">
        <f t="shared" si="102"/>
        <v>165831.4469101966</v>
      </c>
      <c r="O353" s="13">
        <f t="shared" si="112"/>
        <v>11039658.919445172</v>
      </c>
      <c r="P353" s="15">
        <f t="shared" si="103"/>
        <v>0.53085100655563855</v>
      </c>
      <c r="Q353" s="7">
        <f t="shared" si="113"/>
        <v>20796153.314419881</v>
      </c>
      <c r="R353" s="7">
        <f t="shared" si="114"/>
        <v>9756494.3949747086</v>
      </c>
      <c r="S353" s="13">
        <f>IF('BANCO DE DADOS'!$AD$32="Sim",R353,Q353)</f>
        <v>9756494.3949747086</v>
      </c>
      <c r="T353" s="9">
        <f t="shared" si="115"/>
        <v>349</v>
      </c>
      <c r="U353" s="17">
        <f t="shared" ca="1" si="116"/>
        <v>55916</v>
      </c>
      <c r="V353" s="22"/>
      <c r="W353" s="22"/>
      <c r="X353" s="22"/>
    </row>
    <row r="354" spans="2:24">
      <c r="B354" s="17">
        <f t="shared" ca="1" si="104"/>
        <v>55916</v>
      </c>
      <c r="C354" s="9">
        <f t="shared" si="117"/>
        <v>350</v>
      </c>
      <c r="D354" s="9"/>
      <c r="E354" s="13">
        <f t="shared" si="105"/>
        <v>133763.57551387005</v>
      </c>
      <c r="F354" s="14">
        <f t="shared" si="106"/>
        <v>11088665.494756106</v>
      </c>
      <c r="G354" s="15">
        <f t="shared" si="107"/>
        <v>1.1228861895832569</v>
      </c>
      <c r="H354" s="13">
        <f t="shared" si="108"/>
        <v>133803.07659722515</v>
      </c>
      <c r="I354" s="13">
        <f t="shared" si="109"/>
        <v>9975054.4717748798</v>
      </c>
      <c r="J354" s="15">
        <f t="shared" si="101"/>
        <v>-0.12288618958325692</v>
      </c>
      <c r="K354" s="13">
        <f t="shared" si="110"/>
        <v>-1213519.1107120514</v>
      </c>
      <c r="L354" s="13">
        <f t="shared" si="118"/>
        <v>-90620543.405347273</v>
      </c>
      <c r="M354" s="15">
        <f t="shared" si="111"/>
        <v>-0.12288618958325688</v>
      </c>
      <c r="N354" s="13">
        <f t="shared" si="102"/>
        <v>167965.0609682221</v>
      </c>
      <c r="O354" s="13">
        <f t="shared" si="112"/>
        <v>11188573.58248692</v>
      </c>
      <c r="P354" s="15">
        <f t="shared" si="103"/>
        <v>0.53117747483658695</v>
      </c>
      <c r="Q354" s="7">
        <f t="shared" si="113"/>
        <v>21063719.966530975</v>
      </c>
      <c r="R354" s="7">
        <f t="shared" si="114"/>
        <v>9875146.3840440549</v>
      </c>
      <c r="S354" s="13">
        <f>IF('BANCO DE DADOS'!$AD$32="Sim",R354,Q354)</f>
        <v>9875146.3840440549</v>
      </c>
      <c r="T354" s="9">
        <f t="shared" si="115"/>
        <v>350</v>
      </c>
      <c r="U354" s="17">
        <f t="shared" ca="1" si="116"/>
        <v>55944</v>
      </c>
      <c r="V354" s="22"/>
      <c r="W354" s="22"/>
      <c r="X354" s="22"/>
    </row>
    <row r="355" spans="2:24">
      <c r="B355" s="17">
        <f t="shared" ca="1" si="104"/>
        <v>55944</v>
      </c>
      <c r="C355" s="9">
        <f t="shared" si="117"/>
        <v>351</v>
      </c>
      <c r="D355" s="9"/>
      <c r="E355" s="13">
        <f t="shared" si="105"/>
        <v>135379.5400759179</v>
      </c>
      <c r="F355" s="14">
        <f t="shared" si="106"/>
        <v>11224045.034832025</v>
      </c>
      <c r="G355" s="15">
        <f t="shared" si="107"/>
        <v>1.1229400810979429</v>
      </c>
      <c r="H355" s="13">
        <f t="shared" si="108"/>
        <v>135524.60849334073</v>
      </c>
      <c r="I355" s="13">
        <f t="shared" si="109"/>
        <v>10110579.080268221</v>
      </c>
      <c r="J355" s="15">
        <f t="shared" si="101"/>
        <v>-0.12294008109794285</v>
      </c>
      <c r="K355" s="13">
        <f t="shared" si="110"/>
        <v>-1228814.4577402957</v>
      </c>
      <c r="L355" s="13">
        <f t="shared" si="118"/>
        <v>-91849357.863087565</v>
      </c>
      <c r="M355" s="15">
        <f t="shared" si="111"/>
        <v>-0.12294008109794288</v>
      </c>
      <c r="N355" s="13">
        <f t="shared" si="102"/>
        <v>170125.28869168594</v>
      </c>
      <c r="O355" s="13">
        <f t="shared" si="112"/>
        <v>11339393.538008502</v>
      </c>
      <c r="P355" s="15">
        <f t="shared" si="103"/>
        <v>0.53150191336076547</v>
      </c>
      <c r="Q355" s="7">
        <f t="shared" si="113"/>
        <v>21334624.115100231</v>
      </c>
      <c r="R355" s="7">
        <f t="shared" si="114"/>
        <v>9995230.5770917293</v>
      </c>
      <c r="S355" s="13">
        <f>IF('BANCO DE DADOS'!$AD$32="Sim",R355,Q355)</f>
        <v>9995230.5770917293</v>
      </c>
      <c r="T355" s="9">
        <f t="shared" si="115"/>
        <v>351</v>
      </c>
      <c r="U355" s="17">
        <f t="shared" ca="1" si="116"/>
        <v>55975</v>
      </c>
      <c r="V355" s="22"/>
      <c r="W355" s="22"/>
      <c r="X355" s="22"/>
    </row>
    <row r="356" spans="2:24">
      <c r="B356" s="17">
        <f t="shared" ca="1" si="104"/>
        <v>55975</v>
      </c>
      <c r="C356" s="9">
        <f t="shared" si="117"/>
        <v>352</v>
      </c>
      <c r="D356" s="9"/>
      <c r="E356" s="13">
        <f t="shared" si="105"/>
        <v>137015.02670483457</v>
      </c>
      <c r="F356" s="14">
        <f t="shared" si="106"/>
        <v>11361060.06153686</v>
      </c>
      <c r="G356" s="15">
        <f t="shared" si="107"/>
        <v>1.1229934541602447</v>
      </c>
      <c r="H356" s="13">
        <f t="shared" si="108"/>
        <v>137267.61394216018</v>
      </c>
      <c r="I356" s="13">
        <f t="shared" si="109"/>
        <v>10247846.69421038</v>
      </c>
      <c r="J356" s="15">
        <f t="shared" si="101"/>
        <v>-0.12299345416024465</v>
      </c>
      <c r="K356" s="13">
        <f t="shared" si="110"/>
        <v>-1244295.7834828384</v>
      </c>
      <c r="L356" s="13">
        <f t="shared" si="118"/>
        <v>-93093653.646570399</v>
      </c>
      <c r="M356" s="15">
        <f t="shared" si="111"/>
        <v>-0.12299345416024471</v>
      </c>
      <c r="N356" s="13">
        <f t="shared" si="102"/>
        <v>172312.45698541563</v>
      </c>
      <c r="O356" s="13">
        <f t="shared" si="112"/>
        <v>11492142.477693204</v>
      </c>
      <c r="P356" s="15">
        <f t="shared" si="103"/>
        <v>0.53182433556647601</v>
      </c>
      <c r="Q356" s="7">
        <f t="shared" si="113"/>
        <v>21608906.755747225</v>
      </c>
      <c r="R356" s="7">
        <f t="shared" si="114"/>
        <v>10116764.278054021</v>
      </c>
      <c r="S356" s="13">
        <f>IF('BANCO DE DADOS'!$AD$32="Sim",R356,Q356)</f>
        <v>10116764.278054021</v>
      </c>
      <c r="T356" s="9">
        <f t="shared" si="115"/>
        <v>352</v>
      </c>
      <c r="U356" s="17">
        <f t="shared" ca="1" si="116"/>
        <v>56005</v>
      </c>
      <c r="V356" s="22"/>
      <c r="W356" s="22"/>
      <c r="X356" s="22"/>
    </row>
    <row r="357" spans="2:24">
      <c r="B357" s="17">
        <f t="shared" ca="1" si="104"/>
        <v>56005</v>
      </c>
      <c r="C357" s="9">
        <f t="shared" si="117"/>
        <v>353</v>
      </c>
      <c r="D357" s="9"/>
      <c r="E357" s="13">
        <f t="shared" si="105"/>
        <v>138670.27124186547</v>
      </c>
      <c r="F357" s="14">
        <f t="shared" si="106"/>
        <v>11499730.332778726</v>
      </c>
      <c r="G357" s="15">
        <f t="shared" si="107"/>
        <v>1.1230463133559165</v>
      </c>
      <c r="H357" s="13">
        <f t="shared" si="108"/>
        <v>139032.3567107342</v>
      </c>
      <c r="I357" s="13">
        <f t="shared" si="109"/>
        <v>10386879.050921114</v>
      </c>
      <c r="J357" s="15">
        <f t="shared" si="101"/>
        <v>-0.12304631335591654</v>
      </c>
      <c r="K357" s="13">
        <f t="shared" si="110"/>
        <v>-1259965.3328697477</v>
      </c>
      <c r="L357" s="13">
        <f t="shared" si="118"/>
        <v>-94353618.979440153</v>
      </c>
      <c r="M357" s="15">
        <f t="shared" si="111"/>
        <v>-0.12304631335591662</v>
      </c>
      <c r="N357" s="13">
        <f t="shared" si="102"/>
        <v>174526.89673818529</v>
      </c>
      <c r="O357" s="13">
        <f t="shared" si="112"/>
        <v>11646844.383790849</v>
      </c>
      <c r="P357" s="15">
        <f t="shared" si="103"/>
        <v>0.53214475479536361</v>
      </c>
      <c r="Q357" s="7">
        <f t="shared" si="113"/>
        <v>21886609.383699827</v>
      </c>
      <c r="R357" s="7">
        <f t="shared" si="114"/>
        <v>10239764.999908978</v>
      </c>
      <c r="S357" s="13">
        <f>IF('BANCO DE DADOS'!$AD$32="Sim",R357,Q357)</f>
        <v>10239764.999908978</v>
      </c>
      <c r="T357" s="9">
        <f t="shared" si="115"/>
        <v>353</v>
      </c>
      <c r="U357" s="17">
        <f t="shared" ca="1" si="116"/>
        <v>56036</v>
      </c>
      <c r="V357" s="22"/>
      <c r="W357" s="22"/>
      <c r="X357" s="22"/>
    </row>
    <row r="358" spans="2:24">
      <c r="B358" s="17">
        <f t="shared" ca="1" si="104"/>
        <v>56036</v>
      </c>
      <c r="C358" s="9">
        <f t="shared" si="117"/>
        <v>354</v>
      </c>
      <c r="D358" s="9"/>
      <c r="E358" s="13">
        <f t="shared" si="105"/>
        <v>140345.51237739553</v>
      </c>
      <c r="F358" s="14">
        <f t="shared" si="106"/>
        <v>11640075.845156122</v>
      </c>
      <c r="G358" s="15">
        <f t="shared" si="107"/>
        <v>1.1230986632358748</v>
      </c>
      <c r="H358" s="13">
        <f t="shared" si="108"/>
        <v>140819.1037806083</v>
      </c>
      <c r="I358" s="13">
        <f t="shared" si="109"/>
        <v>10527698.154701723</v>
      </c>
      <c r="J358" s="15">
        <f t="shared" si="101"/>
        <v>-0.12309866323587482</v>
      </c>
      <c r="K358" s="13">
        <f t="shared" si="110"/>
        <v>-1275825.3779543322</v>
      </c>
      <c r="L358" s="13">
        <f t="shared" si="118"/>
        <v>-95629444.357394487</v>
      </c>
      <c r="M358" s="15">
        <f t="shared" si="111"/>
        <v>-0.1230986632358749</v>
      </c>
      <c r="N358" s="13">
        <f t="shared" si="102"/>
        <v>176768.94287106805</v>
      </c>
      <c r="O358" s="13">
        <f t="shared" si="112"/>
        <v>11803523.532656042</v>
      </c>
      <c r="P358" s="15">
        <f t="shared" si="103"/>
        <v>0.53246318429318795</v>
      </c>
      <c r="Q358" s="7">
        <f t="shared" si="113"/>
        <v>22167773.999857832</v>
      </c>
      <c r="R358" s="7">
        <f t="shared" si="114"/>
        <v>10364250.46720179</v>
      </c>
      <c r="S358" s="13">
        <f>IF('BANCO DE DADOS'!$AD$32="Sim",R358,Q358)</f>
        <v>10364250.46720179</v>
      </c>
      <c r="T358" s="9">
        <f t="shared" si="115"/>
        <v>354</v>
      </c>
      <c r="U358" s="17">
        <f t="shared" ca="1" si="116"/>
        <v>56066</v>
      </c>
      <c r="V358" s="22"/>
      <c r="W358" s="22"/>
      <c r="X358" s="22"/>
    </row>
    <row r="359" spans="2:24">
      <c r="B359" s="17">
        <f t="shared" ca="1" si="104"/>
        <v>56066</v>
      </c>
      <c r="C359" s="9">
        <f t="shared" si="117"/>
        <v>355</v>
      </c>
      <c r="D359" s="9"/>
      <c r="E359" s="13">
        <f t="shared" si="105"/>
        <v>142040.99168536902</v>
      </c>
      <c r="F359" s="14">
        <f t="shared" si="106"/>
        <v>11782116.83684149</v>
      </c>
      <c r="G359" s="15">
        <f t="shared" si="107"/>
        <v>1.1231505083163815</v>
      </c>
      <c r="H359" s="13">
        <f t="shared" si="108"/>
        <v>142628.12538683647</v>
      </c>
      <c r="I359" s="13">
        <f t="shared" si="109"/>
        <v>10670326.280088559</v>
      </c>
      <c r="J359" s="15">
        <f t="shared" si="101"/>
        <v>-0.12315050831638152</v>
      </c>
      <c r="K359" s="13">
        <f t="shared" si="110"/>
        <v>-1291878.2182408106</v>
      </c>
      <c r="L359" s="13">
        <f t="shared" si="118"/>
        <v>-96921322.575635299</v>
      </c>
      <c r="M359" s="15">
        <f t="shared" si="111"/>
        <v>-0.12315050831638161</v>
      </c>
      <c r="N359" s="13">
        <f t="shared" si="102"/>
        <v>179038.93438637388</v>
      </c>
      <c r="O359" s="13">
        <f t="shared" si="112"/>
        <v>11962204.498329358</v>
      </c>
      <c r="P359" s="15">
        <f t="shared" si="103"/>
        <v>0.53277963721058841</v>
      </c>
      <c r="Q359" s="7">
        <f t="shared" si="113"/>
        <v>22452443.116930038</v>
      </c>
      <c r="R359" s="7">
        <f t="shared" si="114"/>
        <v>10490238.61860068</v>
      </c>
      <c r="S359" s="13">
        <f>IF('BANCO DE DADOS'!$AD$32="Sim",R359,Q359)</f>
        <v>10490238.61860068</v>
      </c>
      <c r="T359" s="9">
        <f t="shared" si="115"/>
        <v>355</v>
      </c>
      <c r="U359" s="17">
        <f t="shared" ca="1" si="116"/>
        <v>56097</v>
      </c>
      <c r="V359" s="22"/>
      <c r="W359" s="22"/>
      <c r="X359" s="22"/>
    </row>
    <row r="360" spans="2:24">
      <c r="B360" s="17">
        <f t="shared" ca="1" si="104"/>
        <v>56097</v>
      </c>
      <c r="C360" s="9">
        <f t="shared" si="117"/>
        <v>356</v>
      </c>
      <c r="D360" s="9"/>
      <c r="E360" s="13">
        <f t="shared" si="105"/>
        <v>143756.9536581251</v>
      </c>
      <c r="F360" s="14">
        <f t="shared" si="106"/>
        <v>11925873.790499615</v>
      </c>
      <c r="G360" s="15">
        <f t="shared" si="107"/>
        <v>1.1232018530792283</v>
      </c>
      <c r="H360" s="13">
        <f t="shared" si="108"/>
        <v>144459.69505746712</v>
      </c>
      <c r="I360" s="13">
        <f t="shared" si="109"/>
        <v>10814785.975146025</v>
      </c>
      <c r="J360" s="15">
        <f t="shared" si="101"/>
        <v>-0.12320185307922826</v>
      </c>
      <c r="K360" s="13">
        <f t="shared" si="110"/>
        <v>-1308126.1810159348</v>
      </c>
      <c r="L360" s="13">
        <f t="shared" si="118"/>
        <v>-98229448.756651238</v>
      </c>
      <c r="M360" s="15">
        <f t="shared" si="111"/>
        <v>-0.12320185307922821</v>
      </c>
      <c r="N360" s="13">
        <f t="shared" si="102"/>
        <v>181337.21441718002</v>
      </c>
      <c r="O360" s="13">
        <f t="shared" si="112"/>
        <v>12122912.156161951</v>
      </c>
      <c r="P360" s="15">
        <f t="shared" si="103"/>
        <v>0.53309412660384037</v>
      </c>
      <c r="Q360" s="7">
        <f t="shared" si="113"/>
        <v>22740659.765645631</v>
      </c>
      <c r="R360" s="7">
        <f t="shared" si="114"/>
        <v>10617747.60948368</v>
      </c>
      <c r="S360" s="13">
        <f>IF('BANCO DE DADOS'!$AD$32="Sim",R360,Q360)</f>
        <v>10617747.60948368</v>
      </c>
      <c r="T360" s="9">
        <f t="shared" si="115"/>
        <v>356</v>
      </c>
      <c r="U360" s="17">
        <f t="shared" ca="1" si="116"/>
        <v>56128</v>
      </c>
      <c r="V360" s="22"/>
      <c r="W360" s="22"/>
      <c r="X360" s="22"/>
    </row>
    <row r="361" spans="2:24">
      <c r="B361" s="17">
        <f t="shared" ca="1" si="104"/>
        <v>56128</v>
      </c>
      <c r="C361" s="9">
        <f t="shared" si="117"/>
        <v>357</v>
      </c>
      <c r="D361" s="9"/>
      <c r="E361" s="13">
        <f t="shared" si="105"/>
        <v>145493.64574165418</v>
      </c>
      <c r="F361" s="14">
        <f t="shared" si="106"/>
        <v>12071367.436241269</v>
      </c>
      <c r="G361" s="15">
        <f t="shared" si="107"/>
        <v>1.1232527019719187</v>
      </c>
      <c r="H361" s="13">
        <f t="shared" si="108"/>
        <v>146314.08965350754</v>
      </c>
      <c r="I361" s="13">
        <f t="shared" si="109"/>
        <v>10961100.064799532</v>
      </c>
      <c r="J361" s="15">
        <f t="shared" si="101"/>
        <v>-0.12325270197191873</v>
      </c>
      <c r="K361" s="13">
        <f t="shared" si="110"/>
        <v>-1324571.6216846146</v>
      </c>
      <c r="L361" s="13">
        <f t="shared" si="118"/>
        <v>-99554020.378335848</v>
      </c>
      <c r="M361" s="15">
        <f t="shared" si="111"/>
        <v>-0.12325270197191869</v>
      </c>
      <c r="N361" s="13">
        <f t="shared" si="102"/>
        <v>183664.13027746143</v>
      </c>
      <c r="O361" s="13">
        <f t="shared" si="112"/>
        <v>12285671.686484136</v>
      </c>
      <c r="P361" s="15">
        <f t="shared" si="103"/>
        <v>0.53340666543560611</v>
      </c>
      <c r="Q361" s="7">
        <f t="shared" si="113"/>
        <v>23032467.50104079</v>
      </c>
      <c r="R361" s="7">
        <f t="shared" si="114"/>
        <v>10746795.814556655</v>
      </c>
      <c r="S361" s="13">
        <f>IF('BANCO DE DADOS'!$AD$32="Sim",R361,Q361)</f>
        <v>10746795.814556655</v>
      </c>
      <c r="T361" s="9">
        <f t="shared" si="115"/>
        <v>357</v>
      </c>
      <c r="U361" s="17">
        <f t="shared" ca="1" si="116"/>
        <v>56158</v>
      </c>
      <c r="V361" s="22"/>
      <c r="W361" s="22"/>
      <c r="X361" s="22"/>
    </row>
    <row r="362" spans="2:24">
      <c r="B362" s="17">
        <f t="shared" ca="1" si="104"/>
        <v>56158</v>
      </c>
      <c r="C362" s="9">
        <f t="shared" si="117"/>
        <v>358</v>
      </c>
      <c r="D362" s="9"/>
      <c r="E362" s="13">
        <f t="shared" si="105"/>
        <v>147251.3183712803</v>
      </c>
      <c r="F362" s="14">
        <f t="shared" si="106"/>
        <v>12218618.75461255</v>
      </c>
      <c r="G362" s="15">
        <f t="shared" si="107"/>
        <v>1.1233030594078539</v>
      </c>
      <c r="H362" s="13">
        <f t="shared" si="108"/>
        <v>148191.5894093719</v>
      </c>
      <c r="I362" s="13">
        <f t="shared" si="109"/>
        <v>11109291.654208904</v>
      </c>
      <c r="J362" s="15">
        <f t="shared" si="101"/>
        <v>-0.12330305940785391</v>
      </c>
      <c r="K362" s="13">
        <f t="shared" si="110"/>
        <v>-1341216.9241096042</v>
      </c>
      <c r="L362" s="13">
        <f t="shared" si="118"/>
        <v>-100895237.30244546</v>
      </c>
      <c r="M362" s="15">
        <f t="shared" si="111"/>
        <v>-0.12330305940785397</v>
      </c>
      <c r="N362" s="13">
        <f t="shared" si="102"/>
        <v>186020.03351282803</v>
      </c>
      <c r="O362" s="13">
        <f t="shared" si="112"/>
        <v>12450508.578318499</v>
      </c>
      <c r="P362" s="15">
        <f t="shared" si="103"/>
        <v>0.53371726657567842</v>
      </c>
      <c r="Q362" s="7">
        <f t="shared" si="113"/>
        <v>23327910.408821445</v>
      </c>
      <c r="R362" s="7">
        <f t="shared" si="114"/>
        <v>10877401.830502946</v>
      </c>
      <c r="S362" s="13">
        <f>IF('BANCO DE DADOS'!$AD$32="Sim",R362,Q362)</f>
        <v>10877401.830502946</v>
      </c>
      <c r="T362" s="9">
        <f t="shared" si="115"/>
        <v>358</v>
      </c>
      <c r="U362" s="17">
        <f t="shared" ca="1" si="116"/>
        <v>56189</v>
      </c>
      <c r="V362" s="22"/>
      <c r="W362" s="22"/>
      <c r="X362" s="22"/>
    </row>
    <row r="363" spans="2:24">
      <c r="B363" s="17">
        <f t="shared" ca="1" si="104"/>
        <v>56189</v>
      </c>
      <c r="C363" s="9">
        <f t="shared" si="117"/>
        <v>359</v>
      </c>
      <c r="D363" s="9"/>
      <c r="E363" s="13">
        <f t="shared" si="105"/>
        <v>149030.22500777448</v>
      </c>
      <c r="F363" s="14">
        <f t="shared" si="106"/>
        <v>12367648.979620324</v>
      </c>
      <c r="G363" s="15">
        <f t="shared" si="107"/>
        <v>1.1233529297665164</v>
      </c>
      <c r="H363" s="13">
        <f t="shared" si="108"/>
        <v>150092.47797381959</v>
      </c>
      <c r="I363" s="13">
        <f t="shared" si="109"/>
        <v>11259384.132182723</v>
      </c>
      <c r="J363" s="15">
        <f t="shared" si="101"/>
        <v>-0.12335292976651635</v>
      </c>
      <c r="K363" s="13">
        <f t="shared" si="110"/>
        <v>-1358064.5009552948</v>
      </c>
      <c r="L363" s="13">
        <f t="shared" si="118"/>
        <v>-102253301.80340075</v>
      </c>
      <c r="M363" s="15">
        <f t="shared" si="111"/>
        <v>-0.12335292976651625</v>
      </c>
      <c r="N363" s="13">
        <f t="shared" si="102"/>
        <v>188405.27995187652</v>
      </c>
      <c r="O363" s="13">
        <f t="shared" si="112"/>
        <v>12617448.63313801</v>
      </c>
      <c r="P363" s="15">
        <f t="shared" si="103"/>
        <v>0.53402594280171722</v>
      </c>
      <c r="Q363" s="7">
        <f t="shared" si="113"/>
        <v>23627033.11180304</v>
      </c>
      <c r="R363" s="7">
        <f t="shared" si="114"/>
        <v>11009584.47866503</v>
      </c>
      <c r="S363" s="13">
        <f>IF('BANCO DE DADOS'!$AD$32="Sim",R363,Q363)</f>
        <v>11009584.47866503</v>
      </c>
      <c r="T363" s="9">
        <f t="shared" si="115"/>
        <v>359</v>
      </c>
      <c r="U363" s="17">
        <f t="shared" ca="1" si="116"/>
        <v>56219</v>
      </c>
      <c r="V363" s="22"/>
      <c r="W363" s="22"/>
      <c r="X363" s="22"/>
    </row>
    <row r="364" spans="2:24">
      <c r="B364" s="17">
        <f t="shared" ca="1" si="104"/>
        <v>56219</v>
      </c>
      <c r="C364" s="9">
        <f>C363+1</f>
        <v>360</v>
      </c>
      <c r="D364" s="9">
        <v>30</v>
      </c>
      <c r="E364" s="13">
        <f t="shared" si="105"/>
        <v>150830.62217390444</v>
      </c>
      <c r="F364" s="14">
        <f t="shared" si="106"/>
        <v>12518479.601794228</v>
      </c>
      <c r="G364" s="15">
        <f t="shared" si="107"/>
        <v>1.1234023173936529</v>
      </c>
      <c r="H364" s="13">
        <f t="shared" si="108"/>
        <v>152017.04245138881</v>
      </c>
      <c r="I364" s="13">
        <f t="shared" si="109"/>
        <v>11411401.174634112</v>
      </c>
      <c r="J364" s="15">
        <f t="shared" si="101"/>
        <v>-0.12340231739365293</v>
      </c>
      <c r="K364" s="13">
        <f t="shared" si="110"/>
        <v>-1375116.7940356508</v>
      </c>
      <c r="L364" s="13">
        <f t="shared" si="118"/>
        <v>-103628418.5974364</v>
      </c>
      <c r="M364" s="15">
        <f t="shared" si="111"/>
        <v>-0.12340231739365287</v>
      </c>
      <c r="N364" s="13">
        <f t="shared" si="102"/>
        <v>190820.22975816418</v>
      </c>
      <c r="O364" s="13">
        <f t="shared" si="112"/>
        <v>12786517.968669757</v>
      </c>
      <c r="P364" s="15">
        <f t="shared" si="103"/>
        <v>0.53433270679997991</v>
      </c>
      <c r="Q364" s="7">
        <f t="shared" si="113"/>
        <v>23929880.776428334</v>
      </c>
      <c r="R364" s="7">
        <f t="shared" si="114"/>
        <v>11143362.807758577</v>
      </c>
      <c r="S364" s="13">
        <f>IF('BANCO DE DADOS'!$AD$32="Sim",R364,Q364)</f>
        <v>11143362.807758577</v>
      </c>
      <c r="T364" s="9">
        <f t="shared" si="115"/>
        <v>360</v>
      </c>
      <c r="U364" s="17">
        <f t="shared" ca="1" si="116"/>
        <v>56250</v>
      </c>
      <c r="V364" s="22"/>
      <c r="W364" s="22"/>
      <c r="X364" s="22"/>
    </row>
    <row r="365" spans="2:24">
      <c r="B365" s="17">
        <f t="shared" ca="1" si="104"/>
        <v>56250</v>
      </c>
      <c r="C365" s="9">
        <f t="shared" si="117"/>
        <v>361</v>
      </c>
      <c r="D365" s="9"/>
      <c r="E365" s="13">
        <f t="shared" si="105"/>
        <v>152652.76949142574</v>
      </c>
      <c r="F365" s="14">
        <f t="shared" ref="F365:F428" si="119">F364+E365</f>
        <v>12671132.371285655</v>
      </c>
      <c r="G365" s="15">
        <f t="shared" ref="G365:G428" si="120">IF(F365&lt;=0,0,F365/S365)</f>
        <v>1.1234512266014605</v>
      </c>
      <c r="H365" s="13">
        <f t="shared" ref="H365:H428" si="121">Q364*Taxa</f>
        <v>153965.57344433217</v>
      </c>
      <c r="I365" s="13">
        <f t="shared" ref="I365:I428" si="122">I364+H365</f>
        <v>11565366.748078445</v>
      </c>
      <c r="J365" s="15">
        <f t="shared" ref="J365:J428" si="123">1-G365</f>
        <v>-0.12345122660146046</v>
      </c>
      <c r="K365" s="13">
        <f t="shared" ref="K365:K428" si="124">R365-F365</f>
        <v>-1392376.2746663522</v>
      </c>
      <c r="L365" s="13">
        <f t="shared" ref="L365:L428" si="125">L364+K365</f>
        <v>-105020794.87210275</v>
      </c>
      <c r="M365" s="15">
        <f t="shared" ref="M365:M428" si="126">K365/R365</f>
        <v>-0.12345122660146038</v>
      </c>
      <c r="N365" s="13">
        <f t="shared" ref="N365:N428" si="127">Q365*Inflação</f>
        <v>193265.24748281171</v>
      </c>
      <c r="O365" s="13">
        <f t="shared" ref="O365:O428" si="128">Q365-R365</f>
        <v>12957743.022744792</v>
      </c>
      <c r="P365" s="15">
        <f t="shared" ref="P365:P428" si="129">O365/Q365</f>
        <v>0.53463757116604438</v>
      </c>
      <c r="Q365" s="7">
        <f t="shared" ref="Q365:Q428" si="130">Q364+E365+H365</f>
        <v>24236499.119364094</v>
      </c>
      <c r="R365" s="7">
        <f t="shared" ref="R365:R428" si="131">(R364+E365)*(1+((1+Taxa)/(1+Inflação)-1))</f>
        <v>11278756.096619302</v>
      </c>
      <c r="S365" s="13">
        <f>IF('BANCO DE DADOS'!$AD$32="Sim",R365,Q365)</f>
        <v>11278756.096619302</v>
      </c>
      <c r="T365" s="9">
        <f t="shared" ref="T365:T428" si="132">C365</f>
        <v>361</v>
      </c>
      <c r="U365" s="17">
        <f t="shared" ca="1" si="116"/>
        <v>56281</v>
      </c>
    </row>
    <row r="366" spans="2:24">
      <c r="B366" s="17">
        <f t="shared" ca="1" si="104"/>
        <v>56281</v>
      </c>
      <c r="C366" s="9">
        <f t="shared" si="117"/>
        <v>362</v>
      </c>
      <c r="D366" s="9"/>
      <c r="E366" s="13">
        <f t="shared" si="105"/>
        <v>154496.92971852003</v>
      </c>
      <c r="F366" s="14">
        <f t="shared" si="119"/>
        <v>12825629.301004175</v>
      </c>
      <c r="G366" s="15">
        <f t="shared" si="120"/>
        <v>1.1234996616687698</v>
      </c>
      <c r="H366" s="13">
        <f t="shared" si="121"/>
        <v>155938.3650950602</v>
      </c>
      <c r="I366" s="13">
        <f t="shared" si="122"/>
        <v>11721305.113173505</v>
      </c>
      <c r="J366" s="15">
        <f t="shared" si="123"/>
        <v>-0.1234996616687698</v>
      </c>
      <c r="K366" s="13">
        <f t="shared" si="124"/>
        <v>-1409845.4440212008</v>
      </c>
      <c r="L366" s="13">
        <f t="shared" si="125"/>
        <v>-106430640.31612395</v>
      </c>
      <c r="M366" s="15">
        <f t="shared" si="126"/>
        <v>-0.12349966166876976</v>
      </c>
      <c r="N366" s="13">
        <f t="shared" si="127"/>
        <v>195740.70211774335</v>
      </c>
      <c r="O366" s="13">
        <f t="shared" si="128"/>
        <v>13131150.5571947</v>
      </c>
      <c r="P366" s="15">
        <f t="shared" si="129"/>
        <v>0.53494054840552663</v>
      </c>
      <c r="Q366" s="7">
        <f t="shared" si="130"/>
        <v>24546934.414177675</v>
      </c>
      <c r="R366" s="7">
        <f t="shared" si="131"/>
        <v>11415783.856982974</v>
      </c>
      <c r="S366" s="13">
        <f>IF('BANCO DE DADOS'!$AD$32="Sim",R366,Q366)</f>
        <v>11415783.856982974</v>
      </c>
      <c r="T366" s="9">
        <f t="shared" si="132"/>
        <v>362</v>
      </c>
      <c r="U366" s="17">
        <f t="shared" ca="1" si="116"/>
        <v>56309</v>
      </c>
    </row>
    <row r="367" spans="2:24">
      <c r="B367" s="17">
        <f t="shared" ca="1" si="104"/>
        <v>56309</v>
      </c>
      <c r="C367" s="9">
        <f t="shared" si="117"/>
        <v>363</v>
      </c>
      <c r="D367" s="9"/>
      <c r="E367" s="13">
        <f t="shared" si="105"/>
        <v>156363.36878768529</v>
      </c>
      <c r="F367" s="14">
        <f t="shared" si="119"/>
        <v>12981992.669791861</v>
      </c>
      <c r="G367" s="15">
        <f t="shared" si="120"/>
        <v>1.1235476268412303</v>
      </c>
      <c r="H367" s="13">
        <f t="shared" si="121"/>
        <v>157935.71512909856</v>
      </c>
      <c r="I367" s="13">
        <f t="shared" si="122"/>
        <v>11879240.828302603</v>
      </c>
      <c r="J367" s="15">
        <f t="shared" si="123"/>
        <v>-0.12354762684123033</v>
      </c>
      <c r="K367" s="13">
        <f t="shared" si="124"/>
        <v>-1427526.8334928192</v>
      </c>
      <c r="L367" s="13">
        <f t="shared" si="125"/>
        <v>-107858167.14961676</v>
      </c>
      <c r="M367" s="15">
        <f t="shared" si="126"/>
        <v>-0.12354762684123041</v>
      </c>
      <c r="N367" s="13">
        <f t="shared" si="127"/>
        <v>198246.96714957157</v>
      </c>
      <c r="O367" s="13">
        <f t="shared" si="128"/>
        <v>13306767.661795417</v>
      </c>
      <c r="P367" s="15">
        <f t="shared" si="129"/>
        <v>0.53524165093479137</v>
      </c>
      <c r="Q367" s="7">
        <f t="shared" si="130"/>
        <v>24861233.498094458</v>
      </c>
      <c r="R367" s="7">
        <f t="shared" si="131"/>
        <v>11554465.836299041</v>
      </c>
      <c r="S367" s="13">
        <f>IF('BANCO DE DADOS'!$AD$32="Sim",R367,Q367)</f>
        <v>11554465.836299041</v>
      </c>
      <c r="T367" s="9">
        <f t="shared" si="132"/>
        <v>363</v>
      </c>
      <c r="U367" s="17">
        <f t="shared" ca="1" si="116"/>
        <v>56340</v>
      </c>
    </row>
    <row r="368" spans="2:24">
      <c r="B368" s="17">
        <f t="shared" ca="1" si="104"/>
        <v>56340</v>
      </c>
      <c r="C368" s="9">
        <f t="shared" si="117"/>
        <v>364</v>
      </c>
      <c r="D368" s="9"/>
      <c r="E368" s="13">
        <f t="shared" si="105"/>
        <v>158252.35584408406</v>
      </c>
      <c r="F368" s="14">
        <f t="shared" si="119"/>
        <v>13140245.025635945</v>
      </c>
      <c r="G368" s="15">
        <f t="shared" si="120"/>
        <v>1.1235951263314947</v>
      </c>
      <c r="H368" s="13">
        <f t="shared" si="121"/>
        <v>159957.92489856566</v>
      </c>
      <c r="I368" s="13">
        <f t="shared" si="122"/>
        <v>12039198.753201168</v>
      </c>
      <c r="J368" s="15">
        <f t="shared" si="123"/>
        <v>-0.12359512633149472</v>
      </c>
      <c r="K368" s="13">
        <f t="shared" si="124"/>
        <v>-1445423.005057713</v>
      </c>
      <c r="L368" s="13">
        <f t="shared" si="125"/>
        <v>-109303590.15467447</v>
      </c>
      <c r="M368" s="15">
        <f t="shared" si="126"/>
        <v>-0.12359512633149473</v>
      </c>
      <c r="N368" s="13">
        <f t="shared" si="127"/>
        <v>200784.42061413435</v>
      </c>
      <c r="O368" s="13">
        <f t="shared" si="128"/>
        <v>13484621.758258875</v>
      </c>
      <c r="P368" s="15">
        <f t="shared" si="129"/>
        <v>0.5355408910816557</v>
      </c>
      <c r="Q368" s="7">
        <f t="shared" si="130"/>
        <v>25179443.778837107</v>
      </c>
      <c r="R368" s="7">
        <f t="shared" si="131"/>
        <v>11694822.020578232</v>
      </c>
      <c r="S368" s="13">
        <f>IF('BANCO DE DADOS'!$AD$32="Sim",R368,Q368)</f>
        <v>11694822.020578232</v>
      </c>
      <c r="T368" s="9">
        <f t="shared" si="132"/>
        <v>364</v>
      </c>
      <c r="U368" s="17">
        <f t="shared" ca="1" si="116"/>
        <v>56370</v>
      </c>
    </row>
    <row r="369" spans="2:21">
      <c r="B369" s="17">
        <f t="shared" ca="1" si="104"/>
        <v>56370</v>
      </c>
      <c r="C369" s="9">
        <f t="shared" si="117"/>
        <v>365</v>
      </c>
      <c r="D369" s="9"/>
      <c r="E369" s="13">
        <f t="shared" si="105"/>
        <v>160164.16328435473</v>
      </c>
      <c r="F369" s="14">
        <f t="shared" si="119"/>
        <v>13300409.188920299</v>
      </c>
      <c r="G369" s="15">
        <f t="shared" si="120"/>
        <v>1.1236421643194028</v>
      </c>
      <c r="H369" s="13">
        <f t="shared" si="121"/>
        <v>162005.2994261765</v>
      </c>
      <c r="I369" s="13">
        <f t="shared" si="122"/>
        <v>12201204.052627344</v>
      </c>
      <c r="J369" s="15">
        <f t="shared" si="123"/>
        <v>-0.12364216431940278</v>
      </c>
      <c r="K369" s="13">
        <f t="shared" si="124"/>
        <v>-1463536.5516457427</v>
      </c>
      <c r="L369" s="13">
        <f t="shared" si="125"/>
        <v>-110767126.70632021</v>
      </c>
      <c r="M369" s="15">
        <f t="shared" si="126"/>
        <v>-0.12364216431940274</v>
      </c>
      <c r="N369" s="13">
        <f t="shared" si="127"/>
        <v>203353.44515169258</v>
      </c>
      <c r="O369" s="13">
        <f t="shared" si="128"/>
        <v>13664740.604273081</v>
      </c>
      <c r="P369" s="15">
        <f t="shared" si="129"/>
        <v>0.535838281086087</v>
      </c>
      <c r="Q369" s="7">
        <f t="shared" si="130"/>
        <v>25501613.241547637</v>
      </c>
      <c r="R369" s="7">
        <f t="shared" si="131"/>
        <v>11836872.637274556</v>
      </c>
      <c r="S369" s="13">
        <f>IF('BANCO DE DADOS'!$AD$32="Sim",R369,Q369)</f>
        <v>11836872.637274556</v>
      </c>
      <c r="T369" s="9">
        <f t="shared" si="132"/>
        <v>365</v>
      </c>
      <c r="U369" s="17">
        <f t="shared" ca="1" si="116"/>
        <v>56401</v>
      </c>
    </row>
    <row r="370" spans="2:21">
      <c r="B370" s="17">
        <f t="shared" ca="1" si="104"/>
        <v>56401</v>
      </c>
      <c r="C370" s="9">
        <f t="shared" si="117"/>
        <v>366</v>
      </c>
      <c r="D370" s="9"/>
      <c r="E370" s="13">
        <f t="shared" si="105"/>
        <v>162099.06679589197</v>
      </c>
      <c r="F370" s="14">
        <f t="shared" si="119"/>
        <v>13462508.25571619</v>
      </c>
      <c r="G370" s="15">
        <f t="shared" si="120"/>
        <v>1.1236887449521669</v>
      </c>
      <c r="H370" s="13">
        <f t="shared" si="121"/>
        <v>164078.14744977967</v>
      </c>
      <c r="I370" s="13">
        <f t="shared" si="122"/>
        <v>12365282.200077124</v>
      </c>
      <c r="J370" s="15">
        <f t="shared" si="123"/>
        <v>-0.12368874495216686</v>
      </c>
      <c r="K370" s="13">
        <f t="shared" si="124"/>
        <v>-1481870.0975140613</v>
      </c>
      <c r="L370" s="13">
        <f t="shared" si="125"/>
        <v>-112248996.80383427</v>
      </c>
      <c r="M370" s="15">
        <f t="shared" si="126"/>
        <v>-0.12368874495216686</v>
      </c>
      <c r="N370" s="13">
        <f t="shared" si="127"/>
        <v>205954.42806279621</v>
      </c>
      <c r="O370" s="13">
        <f t="shared" si="128"/>
        <v>13847152.297591181</v>
      </c>
      <c r="P370" s="15">
        <f t="shared" si="129"/>
        <v>0.53613383310089513</v>
      </c>
      <c r="Q370" s="7">
        <f t="shared" si="130"/>
        <v>25827790.45579331</v>
      </c>
      <c r="R370" s="7">
        <f t="shared" si="131"/>
        <v>11980638.158202128</v>
      </c>
      <c r="S370" s="13">
        <f>IF('BANCO DE DADOS'!$AD$32="Sim",R370,Q370)</f>
        <v>11980638.158202128</v>
      </c>
      <c r="T370" s="9">
        <f t="shared" si="132"/>
        <v>366</v>
      </c>
      <c r="U370" s="17">
        <f t="shared" ca="1" si="116"/>
        <v>56431</v>
      </c>
    </row>
    <row r="371" spans="2:21">
      <c r="B371" s="17">
        <f t="shared" ca="1" si="104"/>
        <v>56431</v>
      </c>
      <c r="C371" s="9">
        <f t="shared" si="117"/>
        <v>367</v>
      </c>
      <c r="D371" s="9"/>
      <c r="E371" s="13">
        <f t="shared" si="105"/>
        <v>164057.34539660136</v>
      </c>
      <c r="F371" s="14">
        <f t="shared" si="119"/>
        <v>13626565.60111279</v>
      </c>
      <c r="G371" s="15">
        <f t="shared" si="120"/>
        <v>1.1237348723445566</v>
      </c>
      <c r="H371" s="13">
        <f t="shared" si="121"/>
        <v>166176.78146743338</v>
      </c>
      <c r="I371" s="13">
        <f t="shared" si="122"/>
        <v>12531458.981544558</v>
      </c>
      <c r="J371" s="15">
        <f t="shared" si="123"/>
        <v>-0.1237348723445566</v>
      </c>
      <c r="K371" s="13">
        <f t="shared" si="124"/>
        <v>-1500426.2986255661</v>
      </c>
      <c r="L371" s="13">
        <f t="shared" si="125"/>
        <v>-113749423.10245985</v>
      </c>
      <c r="M371" s="15">
        <f t="shared" si="126"/>
        <v>-0.12373487234455649</v>
      </c>
      <c r="N371" s="13">
        <f t="shared" si="127"/>
        <v>208587.76136482644</v>
      </c>
      <c r="O371" s="13">
        <f t="shared" si="128"/>
        <v>14031885.28017012</v>
      </c>
      <c r="P371" s="15">
        <f t="shared" si="129"/>
        <v>0.53642755919241691</v>
      </c>
      <c r="Q371" s="7">
        <f t="shared" si="130"/>
        <v>26158024.582657345</v>
      </c>
      <c r="R371" s="7">
        <f t="shared" si="131"/>
        <v>12126139.302487224</v>
      </c>
      <c r="S371" s="13">
        <f>IF('BANCO DE DADOS'!$AD$32="Sim",R371,Q371)</f>
        <v>12126139.302487224</v>
      </c>
      <c r="T371" s="9">
        <f t="shared" si="132"/>
        <v>367</v>
      </c>
      <c r="U371" s="17">
        <f t="shared" ca="1" si="116"/>
        <v>56462</v>
      </c>
    </row>
    <row r="372" spans="2:21">
      <c r="B372" s="17">
        <f t="shared" ca="1" si="104"/>
        <v>56462</v>
      </c>
      <c r="C372" s="9">
        <f t="shared" si="117"/>
        <v>368</v>
      </c>
      <c r="D372" s="9"/>
      <c r="E372" s="13">
        <f t="shared" si="105"/>
        <v>166039.28147513466</v>
      </c>
      <c r="F372" s="14">
        <f t="shared" si="119"/>
        <v>13792604.882587925</v>
      </c>
      <c r="G372" s="15">
        <f t="shared" si="120"/>
        <v>1.1237805505790825</v>
      </c>
      <c r="H372" s="13">
        <f t="shared" si="121"/>
        <v>168301.51778302726</v>
      </c>
      <c r="I372" s="13">
        <f t="shared" si="122"/>
        <v>12699760.499327585</v>
      </c>
      <c r="J372" s="15">
        <f t="shared" si="123"/>
        <v>-0.12378055057908255</v>
      </c>
      <c r="K372" s="13">
        <f t="shared" si="124"/>
        <v>-1519207.8430319242</v>
      </c>
      <c r="L372" s="13">
        <f t="shared" si="125"/>
        <v>-115268630.94549178</v>
      </c>
      <c r="M372" s="15">
        <f t="shared" si="126"/>
        <v>-0.1237805505790826</v>
      </c>
      <c r="N372" s="13">
        <f t="shared" si="127"/>
        <v>211253.84184922295</v>
      </c>
      <c r="O372" s="13">
        <f t="shared" si="128"/>
        <v>14218968.342359506</v>
      </c>
      <c r="P372" s="15">
        <f t="shared" si="129"/>
        <v>0.53671947134119646</v>
      </c>
      <c r="Q372" s="7">
        <f t="shared" si="130"/>
        <v>26492365.381915506</v>
      </c>
      <c r="R372" s="7">
        <f t="shared" si="131"/>
        <v>12273397.039556</v>
      </c>
      <c r="S372" s="13">
        <f>IF('BANCO DE DADOS'!$AD$32="Sim",R372,Q372)</f>
        <v>12273397.039556</v>
      </c>
      <c r="T372" s="9">
        <f t="shared" si="132"/>
        <v>368</v>
      </c>
      <c r="U372" s="17">
        <f t="shared" ca="1" si="116"/>
        <v>56493</v>
      </c>
    </row>
    <row r="373" spans="2:21">
      <c r="B373" s="17">
        <f t="shared" ca="1" si="104"/>
        <v>56493</v>
      </c>
      <c r="C373" s="9">
        <f t="shared" si="117"/>
        <v>369</v>
      </c>
      <c r="D373" s="9"/>
      <c r="E373" s="13">
        <f t="shared" si="105"/>
        <v>168045.16083161076</v>
      </c>
      <c r="F373" s="14">
        <f t="shared" si="119"/>
        <v>13960650.043419536</v>
      </c>
      <c r="G373" s="15">
        <f t="shared" si="120"/>
        <v>1.1238257837061822</v>
      </c>
      <c r="H373" s="13">
        <f t="shared" si="121"/>
        <v>170452.67655245689</v>
      </c>
      <c r="I373" s="13">
        <f t="shared" si="122"/>
        <v>12870213.175880043</v>
      </c>
      <c r="J373" s="15">
        <f t="shared" si="123"/>
        <v>-0.12382578370618225</v>
      </c>
      <c r="K373" s="13">
        <f t="shared" si="124"/>
        <v>-1538217.4512612242</v>
      </c>
      <c r="L373" s="13">
        <f t="shared" si="125"/>
        <v>-116806848.396753</v>
      </c>
      <c r="M373" s="15">
        <f t="shared" si="126"/>
        <v>-0.12382578370618226</v>
      </c>
      <c r="N373" s="13">
        <f t="shared" si="127"/>
        <v>213953.07113940374</v>
      </c>
      <c r="O373" s="13">
        <f t="shared" si="128"/>
        <v>14408430.627141261</v>
      </c>
      <c r="P373" s="15">
        <f t="shared" si="129"/>
        <v>0.53700958144265765</v>
      </c>
      <c r="Q373" s="7">
        <f t="shared" si="130"/>
        <v>26830863.219299573</v>
      </c>
      <c r="R373" s="7">
        <f t="shared" si="131"/>
        <v>12422432.592158312</v>
      </c>
      <c r="S373" s="13">
        <f>IF('BANCO DE DADOS'!$AD$32="Sim",R373,Q373)</f>
        <v>12422432.592158312</v>
      </c>
      <c r="T373" s="9">
        <f t="shared" si="132"/>
        <v>369</v>
      </c>
      <c r="U373" s="17">
        <f t="shared" ca="1" si="116"/>
        <v>56523</v>
      </c>
    </row>
    <row r="374" spans="2:21">
      <c r="B374" s="17">
        <f t="shared" ca="1" si="104"/>
        <v>56523</v>
      </c>
      <c r="C374" s="9">
        <f t="shared" si="117"/>
        <v>370</v>
      </c>
      <c r="D374" s="9"/>
      <c r="E374" s="13">
        <f t="shared" si="105"/>
        <v>170075.27271882893</v>
      </c>
      <c r="F374" s="14">
        <f t="shared" si="119"/>
        <v>14130725.316138364</v>
      </c>
      <c r="G374" s="15">
        <f t="shared" si="120"/>
        <v>1.1238705757444034</v>
      </c>
      <c r="H374" s="13">
        <f t="shared" si="121"/>
        <v>172630.58183035703</v>
      </c>
      <c r="I374" s="13">
        <f t="shared" si="122"/>
        <v>13042843.757710399</v>
      </c>
      <c r="J374" s="15">
        <f t="shared" si="123"/>
        <v>-0.12387057574440341</v>
      </c>
      <c r="K374" s="13">
        <f t="shared" si="124"/>
        <v>-1557457.8767103124</v>
      </c>
      <c r="L374" s="13">
        <f t="shared" si="125"/>
        <v>-118364306.27346331</v>
      </c>
      <c r="M374" s="15">
        <f t="shared" si="126"/>
        <v>-0.12387057574440331</v>
      </c>
      <c r="N374" s="13">
        <f t="shared" si="127"/>
        <v>216685.85574938639</v>
      </c>
      <c r="O374" s="13">
        <f t="shared" si="128"/>
        <v>14600301.634420706</v>
      </c>
      <c r="P374" s="15">
        <f t="shared" si="129"/>
        <v>0.53729790130777166</v>
      </c>
      <c r="Q374" s="7">
        <f t="shared" si="130"/>
        <v>27173569.073848758</v>
      </c>
      <c r="R374" s="7">
        <f t="shared" si="131"/>
        <v>12573267.439428052</v>
      </c>
      <c r="S374" s="13">
        <f>IF('BANCO DE DADOS'!$AD$32="Sim",R374,Q374)</f>
        <v>12573267.439428052</v>
      </c>
      <c r="T374" s="9">
        <f t="shared" si="132"/>
        <v>370</v>
      </c>
      <c r="U374" s="17">
        <f t="shared" ca="1" si="116"/>
        <v>56554</v>
      </c>
    </row>
    <row r="375" spans="2:21">
      <c r="B375" s="17">
        <f t="shared" ca="1" si="104"/>
        <v>56554</v>
      </c>
      <c r="C375" s="9">
        <f t="shared" si="117"/>
        <v>371</v>
      </c>
      <c r="D375" s="9"/>
      <c r="E375" s="13">
        <f t="shared" si="105"/>
        <v>172129.90988397971</v>
      </c>
      <c r="F375" s="14">
        <f t="shared" si="119"/>
        <v>14302855.226022344</v>
      </c>
      <c r="G375" s="15">
        <f t="shared" si="120"/>
        <v>1.1239149306805885</v>
      </c>
      <c r="H375" s="13">
        <f t="shared" si="121"/>
        <v>174835.56161740093</v>
      </c>
      <c r="I375" s="13">
        <f t="shared" si="122"/>
        <v>13217679.3193278</v>
      </c>
      <c r="J375" s="15">
        <f t="shared" si="123"/>
        <v>-0.12391493068058845</v>
      </c>
      <c r="K375" s="13">
        <f t="shared" si="124"/>
        <v>-1576931.9060418662</v>
      </c>
      <c r="L375" s="13">
        <f t="shared" si="125"/>
        <v>-119941238.17950517</v>
      </c>
      <c r="M375" s="15">
        <f t="shared" si="126"/>
        <v>-0.12391493068058855</v>
      </c>
      <c r="N375" s="13">
        <f t="shared" si="127"/>
        <v>219452.60714311921</v>
      </c>
      <c r="O375" s="13">
        <f t="shared" si="128"/>
        <v>14794611.22536966</v>
      </c>
      <c r="P375" s="15">
        <f t="shared" si="129"/>
        <v>0.5375844426637183</v>
      </c>
      <c r="Q375" s="7">
        <f t="shared" si="130"/>
        <v>27520534.545350138</v>
      </c>
      <c r="R375" s="7">
        <f t="shared" si="131"/>
        <v>12725923.319980478</v>
      </c>
      <c r="S375" s="13">
        <f>IF('BANCO DE DADOS'!$AD$32="Sim",R375,Q375)</f>
        <v>12725923.319980478</v>
      </c>
      <c r="T375" s="9">
        <f t="shared" si="132"/>
        <v>371</v>
      </c>
      <c r="U375" s="17">
        <f t="shared" ca="1" si="116"/>
        <v>56584</v>
      </c>
    </row>
    <row r="376" spans="2:21">
      <c r="B376" s="17">
        <f t="shared" ca="1" si="104"/>
        <v>56584</v>
      </c>
      <c r="C376" s="9">
        <f>C375+1</f>
        <v>372</v>
      </c>
      <c r="D376" s="9">
        <v>31</v>
      </c>
      <c r="E376" s="13">
        <f t="shared" si="105"/>
        <v>174209.36861085982</v>
      </c>
      <c r="F376" s="14">
        <f t="shared" si="119"/>
        <v>14477064.594633203</v>
      </c>
      <c r="G376" s="15">
        <f t="shared" si="120"/>
        <v>1.1239588524700603</v>
      </c>
      <c r="H376" s="13">
        <f t="shared" si="121"/>
        <v>177067.94790817235</v>
      </c>
      <c r="I376" s="13">
        <f t="shared" si="122"/>
        <v>13394747.267235972</v>
      </c>
      <c r="J376" s="15">
        <f t="shared" si="123"/>
        <v>-0.12395885247006033</v>
      </c>
      <c r="K376" s="13">
        <f t="shared" si="124"/>
        <v>-1596642.3595862687</v>
      </c>
      <c r="L376" s="13">
        <f t="shared" si="125"/>
        <v>-121537880.53909144</v>
      </c>
      <c r="M376" s="15">
        <f t="shared" si="126"/>
        <v>-0.1239588524700604</v>
      </c>
      <c r="N376" s="13">
        <f t="shared" si="127"/>
        <v>222253.74179453042</v>
      </c>
      <c r="O376" s="13">
        <f t="shared" si="128"/>
        <v>14991389.626822233</v>
      </c>
      <c r="P376" s="15">
        <f t="shared" si="129"/>
        <v>0.5378692171545415</v>
      </c>
      <c r="Q376" s="7">
        <f t="shared" si="130"/>
        <v>27871811.861869168</v>
      </c>
      <c r="R376" s="7">
        <f t="shared" si="131"/>
        <v>12880422.235046934</v>
      </c>
      <c r="S376" s="13">
        <f>IF('BANCO DE DADOS'!$AD$32="Sim",R376,Q376)</f>
        <v>12880422.235046934</v>
      </c>
      <c r="T376" s="9">
        <f t="shared" si="132"/>
        <v>372</v>
      </c>
      <c r="U376" s="17">
        <f t="shared" ca="1" si="116"/>
        <v>56615</v>
      </c>
    </row>
    <row r="377" spans="2:21">
      <c r="B377" s="17">
        <f t="shared" ca="1" si="104"/>
        <v>56615</v>
      </c>
      <c r="C377" s="9">
        <f t="shared" si="117"/>
        <v>373</v>
      </c>
      <c r="D377" s="9"/>
      <c r="E377" s="13">
        <f t="shared" si="105"/>
        <v>176313.94876259693</v>
      </c>
      <c r="F377" s="14">
        <f t="shared" si="119"/>
        <v>14653378.543395801</v>
      </c>
      <c r="G377" s="15">
        <f t="shared" si="120"/>
        <v>1.1240023450368051</v>
      </c>
      <c r="H377" s="13">
        <f t="shared" si="121"/>
        <v>179328.07673961698</v>
      </c>
      <c r="I377" s="13">
        <f t="shared" si="122"/>
        <v>13574075.343975589</v>
      </c>
      <c r="J377" s="15">
        <f t="shared" si="123"/>
        <v>-0.12400234503680507</v>
      </c>
      <c r="K377" s="13">
        <f t="shared" si="124"/>
        <v>-1616592.0917483345</v>
      </c>
      <c r="L377" s="13">
        <f t="shared" si="125"/>
        <v>-123154472.63083977</v>
      </c>
      <c r="M377" s="15">
        <f t="shared" si="126"/>
        <v>-0.12400234503680505</v>
      </c>
      <c r="N377" s="13">
        <f t="shared" si="127"/>
        <v>225089.68124830484</v>
      </c>
      <c r="O377" s="13">
        <f t="shared" si="128"/>
        <v>15190667.435723914</v>
      </c>
      <c r="P377" s="15">
        <f t="shared" si="129"/>
        <v>0.53815223634179898</v>
      </c>
      <c r="Q377" s="7">
        <f t="shared" si="130"/>
        <v>28227453.88737138</v>
      </c>
      <c r="R377" s="7">
        <f t="shared" si="131"/>
        <v>13036786.451647466</v>
      </c>
      <c r="S377" s="13">
        <f>IF('BANCO DE DADOS'!$AD$32="Sim",R377,Q377)</f>
        <v>13036786.451647466</v>
      </c>
      <c r="T377" s="9">
        <f t="shared" si="132"/>
        <v>373</v>
      </c>
      <c r="U377" s="17">
        <f t="shared" ca="1" si="116"/>
        <v>56646</v>
      </c>
    </row>
    <row r="378" spans="2:21">
      <c r="B378" s="17">
        <f t="shared" ca="1" si="104"/>
        <v>56646</v>
      </c>
      <c r="C378" s="9">
        <f t="shared" si="117"/>
        <v>374</v>
      </c>
      <c r="D378" s="9"/>
      <c r="E378" s="13">
        <f t="shared" si="105"/>
        <v>178443.95382489084</v>
      </c>
      <c r="F378" s="14">
        <f t="shared" si="119"/>
        <v>14831822.497220691</v>
      </c>
      <c r="G378" s="15">
        <f t="shared" si="120"/>
        <v>1.1240454122736565</v>
      </c>
      <c r="H378" s="13">
        <f t="shared" si="121"/>
        <v>181616.28824008084</v>
      </c>
      <c r="I378" s="13">
        <f t="shared" si="122"/>
        <v>13755691.632215669</v>
      </c>
      <c r="J378" s="15">
        <f t="shared" si="123"/>
        <v>-0.12404541227365651</v>
      </c>
      <c r="K378" s="13">
        <f t="shared" si="124"/>
        <v>-1636783.9914189484</v>
      </c>
      <c r="L378" s="13">
        <f t="shared" si="125"/>
        <v>-124791256.62225871</v>
      </c>
      <c r="M378" s="15">
        <f t="shared" si="126"/>
        <v>-0.12404541227365641</v>
      </c>
      <c r="N378" s="13">
        <f t="shared" si="127"/>
        <v>227960.85218139604</v>
      </c>
      <c r="O378" s="13">
        <f t="shared" si="128"/>
        <v>15392475.623634612</v>
      </c>
      <c r="P378" s="15">
        <f t="shared" si="129"/>
        <v>0.53843351170520604</v>
      </c>
      <c r="Q378" s="7">
        <f t="shared" si="130"/>
        <v>28587514.129436355</v>
      </c>
      <c r="R378" s="7">
        <f t="shared" si="131"/>
        <v>13195038.505801743</v>
      </c>
      <c r="S378" s="13">
        <f>IF('BANCO DE DADOS'!$AD$32="Sim",R378,Q378)</f>
        <v>13195038.505801743</v>
      </c>
      <c r="T378" s="9">
        <f t="shared" si="132"/>
        <v>374</v>
      </c>
      <c r="U378" s="17">
        <f t="shared" ca="1" si="116"/>
        <v>56674</v>
      </c>
    </row>
    <row r="379" spans="2:21">
      <c r="B379" s="17">
        <f t="shared" ca="1" si="104"/>
        <v>56674</v>
      </c>
      <c r="C379" s="9">
        <f t="shared" si="117"/>
        <v>375</v>
      </c>
      <c r="D379" s="9"/>
      <c r="E379" s="13">
        <f t="shared" si="105"/>
        <v>180599.6909497767</v>
      </c>
      <c r="F379" s="14">
        <f t="shared" si="119"/>
        <v>15012422.188170468</v>
      </c>
      <c r="G379" s="15">
        <f t="shared" si="120"/>
        <v>1.1240880580424804</v>
      </c>
      <c r="H379" s="13">
        <f t="shared" si="121"/>
        <v>183932.92667894202</v>
      </c>
      <c r="I379" s="13">
        <f t="shared" si="122"/>
        <v>13939624.558894612</v>
      </c>
      <c r="J379" s="15">
        <f t="shared" si="123"/>
        <v>-0.12408805804248035</v>
      </c>
      <c r="K379" s="13">
        <f t="shared" si="124"/>
        <v>-1657220.9823916815</v>
      </c>
      <c r="L379" s="13">
        <f t="shared" si="125"/>
        <v>-126448477.60465039</v>
      </c>
      <c r="M379" s="15">
        <f t="shared" si="126"/>
        <v>-0.12408805804248034</v>
      </c>
      <c r="N379" s="13">
        <f t="shared" si="127"/>
        <v>230867.6864652833</v>
      </c>
      <c r="O379" s="13">
        <f t="shared" si="128"/>
        <v>15596845.541286284</v>
      </c>
      <c r="P379" s="15">
        <f t="shared" si="129"/>
        <v>0.53871305464327379</v>
      </c>
      <c r="Q379" s="7">
        <f t="shared" si="130"/>
        <v>28952046.747065071</v>
      </c>
      <c r="R379" s="7">
        <f t="shared" si="131"/>
        <v>13355201.205778787</v>
      </c>
      <c r="S379" s="13">
        <f>IF('BANCO DE DADOS'!$AD$32="Sim",R379,Q379)</f>
        <v>13355201.205778787</v>
      </c>
      <c r="T379" s="9">
        <f t="shared" si="132"/>
        <v>375</v>
      </c>
      <c r="U379" s="17">
        <f t="shared" ca="1" si="116"/>
        <v>56705</v>
      </c>
    </row>
    <row r="380" spans="2:21">
      <c r="B380" s="17">
        <f t="shared" ca="1" si="104"/>
        <v>56705</v>
      </c>
      <c r="C380" s="9">
        <f t="shared" si="117"/>
        <v>376</v>
      </c>
      <c r="D380" s="9"/>
      <c r="E380" s="13">
        <f t="shared" si="105"/>
        <v>182781.47099991728</v>
      </c>
      <c r="F380" s="14">
        <f t="shared" si="119"/>
        <v>15195203.659170385</v>
      </c>
      <c r="G380" s="15">
        <f t="shared" si="120"/>
        <v>1.1241302861743585</v>
      </c>
      <c r="H380" s="13">
        <f t="shared" si="121"/>
        <v>186278.34051684354</v>
      </c>
      <c r="I380" s="13">
        <f t="shared" si="122"/>
        <v>14125902.899411455</v>
      </c>
      <c r="J380" s="15">
        <f t="shared" si="123"/>
        <v>-0.12413028617435851</v>
      </c>
      <c r="K380" s="13">
        <f t="shared" si="124"/>
        <v>-1677906.0237844381</v>
      </c>
      <c r="L380" s="13">
        <f t="shared" si="125"/>
        <v>-128126383.62843484</v>
      </c>
      <c r="M380" s="15">
        <f t="shared" si="126"/>
        <v>-0.12413028617435858</v>
      </c>
      <c r="N380" s="13">
        <f t="shared" si="127"/>
        <v>233810.62122898272</v>
      </c>
      <c r="O380" s="13">
        <f t="shared" si="128"/>
        <v>15803808.923195885</v>
      </c>
      <c r="P380" s="15">
        <f t="shared" si="129"/>
        <v>0.5389908764739425</v>
      </c>
      <c r="Q380" s="7">
        <f t="shared" si="130"/>
        <v>29321106.558581833</v>
      </c>
      <c r="R380" s="7">
        <f t="shared" si="131"/>
        <v>13517297.635385947</v>
      </c>
      <c r="S380" s="13">
        <f>IF('BANCO DE DADOS'!$AD$32="Sim",R380,Q380)</f>
        <v>13517297.635385947</v>
      </c>
      <c r="T380" s="9">
        <f t="shared" si="132"/>
        <v>376</v>
      </c>
      <c r="U380" s="17">
        <f t="shared" ca="1" si="116"/>
        <v>56735</v>
      </c>
    </row>
    <row r="381" spans="2:21">
      <c r="B381" s="17">
        <f t="shared" ca="1" si="104"/>
        <v>56735</v>
      </c>
      <c r="C381" s="9">
        <f t="shared" si="117"/>
        <v>377</v>
      </c>
      <c r="D381" s="9"/>
      <c r="E381" s="13">
        <f t="shared" si="105"/>
        <v>184989.6085934299</v>
      </c>
      <c r="F381" s="14">
        <f t="shared" si="119"/>
        <v>15380193.267763816</v>
      </c>
      <c r="G381" s="15">
        <f t="shared" si="120"/>
        <v>1.1241721004697722</v>
      </c>
      <c r="H381" s="13">
        <f t="shared" si="121"/>
        <v>188652.88245653457</v>
      </c>
      <c r="I381" s="13">
        <f t="shared" si="122"/>
        <v>14314555.78186799</v>
      </c>
      <c r="J381" s="15">
        <f t="shared" si="123"/>
        <v>-0.12417210046977223</v>
      </c>
      <c r="K381" s="13">
        <f t="shared" si="124"/>
        <v>-1698842.1104661953</v>
      </c>
      <c r="L381" s="13">
        <f t="shared" si="125"/>
        <v>-129825225.73890103</v>
      </c>
      <c r="M381" s="15">
        <f t="shared" si="126"/>
        <v>-0.12417210046977227</v>
      </c>
      <c r="N381" s="13">
        <f t="shared" si="127"/>
        <v>236790.09892282053</v>
      </c>
      <c r="O381" s="13">
        <f t="shared" si="128"/>
        <v>16013397.892334176</v>
      </c>
      <c r="P381" s="15">
        <f t="shared" si="129"/>
        <v>0.53926698843520737</v>
      </c>
      <c r="Q381" s="7">
        <f t="shared" si="130"/>
        <v>29694749.049631797</v>
      </c>
      <c r="R381" s="7">
        <f t="shared" si="131"/>
        <v>13681351.157297621</v>
      </c>
      <c r="S381" s="13">
        <f>IF('BANCO DE DADOS'!$AD$32="Sim",R381,Q381)</f>
        <v>13681351.157297621</v>
      </c>
      <c r="T381" s="9">
        <f t="shared" si="132"/>
        <v>377</v>
      </c>
      <c r="U381" s="17">
        <f t="shared" ca="1" si="116"/>
        <v>56766</v>
      </c>
    </row>
    <row r="382" spans="2:21">
      <c r="B382" s="17">
        <f t="shared" ca="1" si="104"/>
        <v>56766</v>
      </c>
      <c r="C382" s="9">
        <f t="shared" si="117"/>
        <v>378</v>
      </c>
      <c r="D382" s="9"/>
      <c r="E382" s="13">
        <f t="shared" si="105"/>
        <v>187224.42214925541</v>
      </c>
      <c r="F382" s="14">
        <f t="shared" si="119"/>
        <v>15567417.689913072</v>
      </c>
      <c r="G382" s="15">
        <f t="shared" si="120"/>
        <v>1.1242135046987853</v>
      </c>
      <c r="H382" s="13">
        <f t="shared" si="121"/>
        <v>191056.90949432671</v>
      </c>
      <c r="I382" s="13">
        <f t="shared" si="122"/>
        <v>14505612.691362318</v>
      </c>
      <c r="J382" s="15">
        <f t="shared" si="123"/>
        <v>-0.12421350469878534</v>
      </c>
      <c r="K382" s="13">
        <f t="shared" si="124"/>
        <v>-1720032.273488896</v>
      </c>
      <c r="L382" s="13">
        <f t="shared" si="125"/>
        <v>-131545258.01238993</v>
      </c>
      <c r="M382" s="15">
        <f t="shared" si="126"/>
        <v>-0.12421350469878534</v>
      </c>
      <c r="N382" s="13">
        <f t="shared" si="127"/>
        <v>239806.56738297918</v>
      </c>
      <c r="O382" s="13">
        <f t="shared" si="128"/>
        <v>16225644.964851202</v>
      </c>
      <c r="P382" s="15">
        <f t="shared" si="129"/>
        <v>0.53954140168574138</v>
      </c>
      <c r="Q382" s="7">
        <f t="shared" si="130"/>
        <v>30073030.381275378</v>
      </c>
      <c r="R382" s="7">
        <f t="shared" si="131"/>
        <v>13847385.416424176</v>
      </c>
      <c r="S382" s="13">
        <f>IF('BANCO DE DADOS'!$AD$32="Sim",R382,Q382)</f>
        <v>13847385.416424176</v>
      </c>
      <c r="T382" s="9">
        <f t="shared" si="132"/>
        <v>378</v>
      </c>
      <c r="U382" s="17">
        <f t="shared" ca="1" si="116"/>
        <v>56796</v>
      </c>
    </row>
    <row r="383" spans="2:21">
      <c r="B383" s="17">
        <f t="shared" ca="1" si="104"/>
        <v>56796</v>
      </c>
      <c r="C383" s="9">
        <f t="shared" si="117"/>
        <v>379</v>
      </c>
      <c r="D383" s="9"/>
      <c r="E383" s="13">
        <f t="shared" si="105"/>
        <v>189486.23393307475</v>
      </c>
      <c r="F383" s="14">
        <f t="shared" si="119"/>
        <v>15756903.923846146</v>
      </c>
      <c r="G383" s="15">
        <f t="shared" si="120"/>
        <v>1.1242545026012281</v>
      </c>
      <c r="H383" s="13">
        <f t="shared" si="121"/>
        <v>193490.78297217374</v>
      </c>
      <c r="I383" s="13">
        <f t="shared" si="122"/>
        <v>14699103.474334491</v>
      </c>
      <c r="J383" s="15">
        <f t="shared" si="123"/>
        <v>-0.12425450260122806</v>
      </c>
      <c r="K383" s="13">
        <f t="shared" si="124"/>
        <v>-1741479.5805245657</v>
      </c>
      <c r="L383" s="13">
        <f t="shared" si="125"/>
        <v>-133286737.59291449</v>
      </c>
      <c r="M383" s="15">
        <f t="shared" si="126"/>
        <v>-0.124254502601228</v>
      </c>
      <c r="N383" s="13">
        <f t="shared" si="127"/>
        <v>242860.47989682428</v>
      </c>
      <c r="O383" s="13">
        <f t="shared" si="128"/>
        <v>16440583.054859046</v>
      </c>
      <c r="P383" s="15">
        <f t="shared" si="129"/>
        <v>0.53981412730551048</v>
      </c>
      <c r="Q383" s="7">
        <f t="shared" si="130"/>
        <v>30456007.398180626</v>
      </c>
      <c r="R383" s="7">
        <f t="shared" si="131"/>
        <v>14015424.34332158</v>
      </c>
      <c r="S383" s="13">
        <f>IF('BANCO DE DADOS'!$AD$32="Sim",R383,Q383)</f>
        <v>14015424.34332158</v>
      </c>
      <c r="T383" s="9">
        <f t="shared" si="132"/>
        <v>379</v>
      </c>
      <c r="U383" s="17">
        <f t="shared" ca="1" si="116"/>
        <v>56827</v>
      </c>
    </row>
    <row r="384" spans="2:21">
      <c r="B384" s="17">
        <f t="shared" ca="1" si="104"/>
        <v>56827</v>
      </c>
      <c r="C384" s="9">
        <f t="shared" si="117"/>
        <v>380</v>
      </c>
      <c r="D384" s="9"/>
      <c r="E384" s="13">
        <f t="shared" si="105"/>
        <v>191775.3701037807</v>
      </c>
      <c r="F384" s="14">
        <f t="shared" si="119"/>
        <v>15948679.293949926</v>
      </c>
      <c r="G384" s="15">
        <f t="shared" si="120"/>
        <v>1.12429509788688</v>
      </c>
      <c r="H384" s="13">
        <f t="shared" si="121"/>
        <v>195954.86863038139</v>
      </c>
      <c r="I384" s="13">
        <f t="shared" si="122"/>
        <v>14895058.342964873</v>
      </c>
      <c r="J384" s="15">
        <f t="shared" si="123"/>
        <v>-0.12429509788687998</v>
      </c>
      <c r="K384" s="13">
        <f t="shared" si="124"/>
        <v>-1763187.1363077071</v>
      </c>
      <c r="L384" s="13">
        <f t="shared" si="125"/>
        <v>-135049924.72922221</v>
      </c>
      <c r="M384" s="15">
        <f t="shared" si="126"/>
        <v>-0.12429509788687992</v>
      </c>
      <c r="N384" s="13">
        <f t="shared" si="127"/>
        <v>245952.29526902287</v>
      </c>
      <c r="O384" s="13">
        <f t="shared" si="128"/>
        <v>16658245.47927257</v>
      </c>
      <c r="P384" s="15">
        <f t="shared" si="129"/>
        <v>0.54008517629638508</v>
      </c>
      <c r="Q384" s="7">
        <f t="shared" si="130"/>
        <v>30843737.63691479</v>
      </c>
      <c r="R384" s="7">
        <f t="shared" si="131"/>
        <v>14185492.157642219</v>
      </c>
      <c r="S384" s="13">
        <f>IF('BANCO DE DADOS'!$AD$32="Sim",R384,Q384)</f>
        <v>14185492.157642219</v>
      </c>
      <c r="T384" s="9">
        <f t="shared" si="132"/>
        <v>380</v>
      </c>
      <c r="U384" s="17">
        <f t="shared" ca="1" si="116"/>
        <v>56858</v>
      </c>
    </row>
    <row r="385" spans="2:21">
      <c r="B385" s="17">
        <f t="shared" ca="1" si="104"/>
        <v>56858</v>
      </c>
      <c r="C385" s="9">
        <f t="shared" si="117"/>
        <v>381</v>
      </c>
      <c r="D385" s="9"/>
      <c r="E385" s="13">
        <f t="shared" si="105"/>
        <v>194092.16076051063</v>
      </c>
      <c r="F385" s="14">
        <f t="shared" si="119"/>
        <v>16142771.454710437</v>
      </c>
      <c r="G385" s="15">
        <f t="shared" si="120"/>
        <v>1.1243352942356526</v>
      </c>
      <c r="H385" s="13">
        <f t="shared" si="121"/>
        <v>198449.53666095581</v>
      </c>
      <c r="I385" s="13">
        <f t="shared" si="122"/>
        <v>15093507.879625829</v>
      </c>
      <c r="J385" s="15">
        <f t="shared" si="123"/>
        <v>-0.12433529423565259</v>
      </c>
      <c r="K385" s="13">
        <f t="shared" si="124"/>
        <v>-1785158.0830830336</v>
      </c>
      <c r="L385" s="13">
        <f t="shared" si="125"/>
        <v>-136835082.81230524</v>
      </c>
      <c r="M385" s="15">
        <f t="shared" si="126"/>
        <v>-0.12433529423565261</v>
      </c>
      <c r="N385" s="13">
        <f t="shared" si="127"/>
        <v>249082.4778884619</v>
      </c>
      <c r="O385" s="13">
        <f t="shared" si="128"/>
        <v>16878665.962708853</v>
      </c>
      <c r="P385" s="15">
        <f t="shared" si="129"/>
        <v>0.54035455958274459</v>
      </c>
      <c r="Q385" s="7">
        <f t="shared" si="130"/>
        <v>31236279.334336255</v>
      </c>
      <c r="R385" s="7">
        <f t="shared" si="131"/>
        <v>14357613.371627403</v>
      </c>
      <c r="S385" s="13">
        <f>IF('BANCO DE DADOS'!$AD$32="Sim",R385,Q385)</f>
        <v>14357613.371627403</v>
      </c>
      <c r="T385" s="9">
        <f t="shared" si="132"/>
        <v>381</v>
      </c>
      <c r="U385" s="17">
        <f t="shared" ca="1" si="116"/>
        <v>56888</v>
      </c>
    </row>
    <row r="386" spans="2:21">
      <c r="B386" s="17">
        <f t="shared" ca="1" si="104"/>
        <v>56888</v>
      </c>
      <c r="C386" s="9">
        <f t="shared" si="117"/>
        <v>382</v>
      </c>
      <c r="D386" s="9"/>
      <c r="E386" s="13">
        <f t="shared" si="105"/>
        <v>196436.9399902476</v>
      </c>
      <c r="F386" s="14">
        <f t="shared" si="119"/>
        <v>16339208.394700684</v>
      </c>
      <c r="G386" s="15">
        <f t="shared" si="120"/>
        <v>1.1243750952977727</v>
      </c>
      <c r="H386" s="13">
        <f t="shared" si="121"/>
        <v>200975.16176159738</v>
      </c>
      <c r="I386" s="13">
        <f t="shared" si="122"/>
        <v>15294483.041387426</v>
      </c>
      <c r="J386" s="15">
        <f t="shared" si="123"/>
        <v>-0.12437509529777269</v>
      </c>
      <c r="K386" s="13">
        <f t="shared" si="124"/>
        <v>-1807395.6010586228</v>
      </c>
      <c r="L386" s="13">
        <f t="shared" si="125"/>
        <v>-138642478.41336387</v>
      </c>
      <c r="M386" s="15">
        <f t="shared" si="126"/>
        <v>-0.12437509529777263</v>
      </c>
      <c r="N386" s="13">
        <f t="shared" si="127"/>
        <v>252251.4977959769</v>
      </c>
      <c r="O386" s="13">
        <f t="shared" si="128"/>
        <v>17101878.642446041</v>
      </c>
      <c r="P386" s="15">
        <f t="shared" si="129"/>
        <v>0.54062228801207846</v>
      </c>
      <c r="Q386" s="7">
        <f t="shared" si="130"/>
        <v>31633691.4360881</v>
      </c>
      <c r="R386" s="7">
        <f t="shared" si="131"/>
        <v>14531812.793642061</v>
      </c>
      <c r="S386" s="13">
        <f>IF('BANCO DE DADOS'!$AD$32="Sim",R386,Q386)</f>
        <v>14531812.793642061</v>
      </c>
      <c r="T386" s="9">
        <f t="shared" si="132"/>
        <v>382</v>
      </c>
      <c r="U386" s="17">
        <f t="shared" ca="1" si="116"/>
        <v>56919</v>
      </c>
    </row>
    <row r="387" spans="2:21">
      <c r="B387" s="17">
        <f t="shared" ca="1" si="104"/>
        <v>56919</v>
      </c>
      <c r="C387" s="9">
        <f t="shared" si="117"/>
        <v>383</v>
      </c>
      <c r="D387" s="9"/>
      <c r="E387" s="13">
        <f t="shared" si="105"/>
        <v>198810.04591599674</v>
      </c>
      <c r="F387" s="14">
        <f t="shared" si="119"/>
        <v>16538018.44061668</v>
      </c>
      <c r="G387" s="15">
        <f t="shared" si="120"/>
        <v>1.1244145046939633</v>
      </c>
      <c r="H387" s="13">
        <f t="shared" si="121"/>
        <v>203532.1231903485</v>
      </c>
      <c r="I387" s="13">
        <f t="shared" si="122"/>
        <v>15498015.164577775</v>
      </c>
      <c r="J387" s="15">
        <f t="shared" si="123"/>
        <v>-0.12441450469396331</v>
      </c>
      <c r="K387" s="13">
        <f t="shared" si="124"/>
        <v>-1829902.9088645335</v>
      </c>
      <c r="L387" s="13">
        <f t="shared" si="125"/>
        <v>-140472381.3222284</v>
      </c>
      <c r="M387" s="15">
        <f t="shared" si="126"/>
        <v>-0.12441450469396341</v>
      </c>
      <c r="N387" s="13">
        <f t="shared" si="127"/>
        <v>255459.83075290066</v>
      </c>
      <c r="O387" s="13">
        <f t="shared" si="128"/>
        <v>17327918.073442299</v>
      </c>
      <c r="P387" s="15">
        <f t="shared" si="129"/>
        <v>0.5408883723555804</v>
      </c>
      <c r="Q387" s="7">
        <f t="shared" si="130"/>
        <v>32036033.605194446</v>
      </c>
      <c r="R387" s="7">
        <f t="shared" si="131"/>
        <v>14708115.531752147</v>
      </c>
      <c r="S387" s="13">
        <f>IF('BANCO DE DADOS'!$AD$32="Sim",R387,Q387)</f>
        <v>14708115.531752147</v>
      </c>
      <c r="T387" s="9">
        <f t="shared" si="132"/>
        <v>383</v>
      </c>
      <c r="U387" s="17">
        <f t="shared" ca="1" si="116"/>
        <v>56949</v>
      </c>
    </row>
    <row r="388" spans="2:21">
      <c r="B388" s="17">
        <f t="shared" ca="1" si="104"/>
        <v>56949</v>
      </c>
      <c r="C388" s="9">
        <f>C387+1</f>
        <v>384</v>
      </c>
      <c r="D388" s="9">
        <v>32</v>
      </c>
      <c r="E388" s="13">
        <f t="shared" si="105"/>
        <v>201211.82074554326</v>
      </c>
      <c r="F388" s="14">
        <f t="shared" si="119"/>
        <v>16739230.261362223</v>
      </c>
      <c r="G388" s="15">
        <f t="shared" si="120"/>
        <v>1.1244535260156279</v>
      </c>
      <c r="H388" s="13">
        <f t="shared" si="121"/>
        <v>206120.80482090282</v>
      </c>
      <c r="I388" s="13">
        <f t="shared" si="122"/>
        <v>15704135.969398677</v>
      </c>
      <c r="J388" s="15">
        <f t="shared" si="123"/>
        <v>-0.12445352601562787</v>
      </c>
      <c r="K388" s="13">
        <f t="shared" si="124"/>
        <v>-1852683.2640169729</v>
      </c>
      <c r="L388" s="13">
        <f t="shared" si="125"/>
        <v>-142325064.58624539</v>
      </c>
      <c r="M388" s="15">
        <f t="shared" si="126"/>
        <v>-0.12445352601562779</v>
      </c>
      <c r="N388" s="13">
        <f t="shared" si="127"/>
        <v>258707.95831044155</v>
      </c>
      <c r="O388" s="13">
        <f t="shared" si="128"/>
        <v>17556819.233415641</v>
      </c>
      <c r="P388" s="15">
        <f t="shared" si="129"/>
        <v>0.54115282330873848</v>
      </c>
      <c r="Q388" s="7">
        <f t="shared" si="130"/>
        <v>32443366.230760891</v>
      </c>
      <c r="R388" s="7">
        <f t="shared" si="131"/>
        <v>14886546.99734525</v>
      </c>
      <c r="S388" s="13">
        <f>IF('BANCO DE DADOS'!$AD$32="Sim",R388,Q388)</f>
        <v>14886546.99734525</v>
      </c>
      <c r="T388" s="9">
        <f t="shared" si="132"/>
        <v>384</v>
      </c>
      <c r="U388" s="17">
        <f t="shared" ca="1" si="116"/>
        <v>56980</v>
      </c>
    </row>
    <row r="389" spans="2:21">
      <c r="B389" s="17">
        <f t="shared" ca="1" si="104"/>
        <v>56980</v>
      </c>
      <c r="C389" s="9">
        <f t="shared" si="117"/>
        <v>385</v>
      </c>
      <c r="D389" s="9"/>
      <c r="E389" s="13">
        <f t="shared" si="105"/>
        <v>203642.61082079963</v>
      </c>
      <c r="F389" s="14">
        <f t="shared" si="119"/>
        <v>16942872.872183021</v>
      </c>
      <c r="G389" s="15">
        <f t="shared" si="120"/>
        <v>1.1244921628250291</v>
      </c>
      <c r="H389" s="13">
        <f t="shared" si="121"/>
        <v>208741.59519858408</v>
      </c>
      <c r="I389" s="13">
        <f t="shared" si="122"/>
        <v>15912877.564597262</v>
      </c>
      <c r="J389" s="15">
        <f t="shared" si="123"/>
        <v>-0.12449216282502906</v>
      </c>
      <c r="K389" s="13">
        <f t="shared" si="124"/>
        <v>-1875739.9633880574</v>
      </c>
      <c r="L389" s="13">
        <f t="shared" si="125"/>
        <v>-144200804.54963344</v>
      </c>
      <c r="M389" s="15">
        <f t="shared" si="126"/>
        <v>-0.12449216282502913</v>
      </c>
      <c r="N389" s="13">
        <f t="shared" si="127"/>
        <v>261996.3678799021</v>
      </c>
      <c r="O389" s="13">
        <f t="shared" si="128"/>
        <v>17788617.527985312</v>
      </c>
      <c r="P389" s="15">
        <f t="shared" si="129"/>
        <v>0.5414156514919195</v>
      </c>
      <c r="Q389" s="7">
        <f t="shared" si="130"/>
        <v>32855750.436780274</v>
      </c>
      <c r="R389" s="7">
        <f t="shared" si="131"/>
        <v>15067132.908794964</v>
      </c>
      <c r="S389" s="13">
        <f>IF('BANCO DE DADOS'!$AD$32="Sim",R389,Q389)</f>
        <v>15067132.908794964</v>
      </c>
      <c r="T389" s="9">
        <f t="shared" si="132"/>
        <v>385</v>
      </c>
      <c r="U389" s="17">
        <f t="shared" ca="1" si="116"/>
        <v>57011</v>
      </c>
    </row>
    <row r="390" spans="2:21">
      <c r="B390" s="17">
        <f t="shared" ref="B390:B453" ca="1" si="133">DATE(YEAR(B389),MONTH(B389)+1,1)</f>
        <v>57011</v>
      </c>
      <c r="C390" s="9">
        <f t="shared" si="117"/>
        <v>386</v>
      </c>
      <c r="D390" s="9"/>
      <c r="E390" s="13">
        <f t="shared" ref="E390:E453" si="134">IF($AE$33,IF($AE$34,$E389*(1+Inflação)*(1+Crescimento_Salário),$E389*(1+Inflação)),IF($AE$34,$E389*(1+Crescimento_Salário),$E389))</f>
        <v>206102.76666774909</v>
      </c>
      <c r="F390" s="14">
        <f t="shared" si="119"/>
        <v>17148975.638850771</v>
      </c>
      <c r="G390" s="15">
        <f t="shared" si="120"/>
        <v>1.1245304186554739</v>
      </c>
      <c r="H390" s="13">
        <f t="shared" si="121"/>
        <v>211394.88759700264</v>
      </c>
      <c r="I390" s="13">
        <f t="shared" si="122"/>
        <v>16124272.452194264</v>
      </c>
      <c r="J390" s="15">
        <f t="shared" si="123"/>
        <v>-0.12453041865547387</v>
      </c>
      <c r="K390" s="13">
        <f t="shared" si="124"/>
        <v>-1899076.343681274</v>
      </c>
      <c r="L390" s="13">
        <f t="shared" si="125"/>
        <v>-146099880.89331472</v>
      </c>
      <c r="M390" s="15">
        <f t="shared" si="126"/>
        <v>-0.12453041865547392</v>
      </c>
      <c r="N390" s="13">
        <f t="shared" si="127"/>
        <v>265325.55280374712</v>
      </c>
      <c r="O390" s="13">
        <f t="shared" si="128"/>
        <v>18023348.795875527</v>
      </c>
      <c r="P390" s="15">
        <f t="shared" si="129"/>
        <v>0.54167686745094867</v>
      </c>
      <c r="Q390" s="7">
        <f t="shared" si="130"/>
        <v>33273248.091045026</v>
      </c>
      <c r="R390" s="7">
        <f t="shared" si="131"/>
        <v>15249899.295169497</v>
      </c>
      <c r="S390" s="13">
        <f>IF('BANCO DE DADOS'!$AD$32="Sim",R390,Q390)</f>
        <v>15249899.295169497</v>
      </c>
      <c r="T390" s="9">
        <f t="shared" si="132"/>
        <v>386</v>
      </c>
      <c r="U390" s="17">
        <f t="shared" ref="U390:U453" ca="1" si="135">DATE(YEAR(U389),MONTH(U389)+1,1)</f>
        <v>57040</v>
      </c>
    </row>
    <row r="391" spans="2:21">
      <c r="B391" s="17">
        <f t="shared" ca="1" si="133"/>
        <v>57040</v>
      </c>
      <c r="C391" s="9">
        <f t="shared" ref="C391:C454" si="136">C390+1</f>
        <v>387</v>
      </c>
      <c r="D391" s="9"/>
      <c r="E391" s="13">
        <f t="shared" si="134"/>
        <v>208592.64304699231</v>
      </c>
      <c r="F391" s="14">
        <f t="shared" si="119"/>
        <v>17357568.281897765</v>
      </c>
      <c r="G391" s="15">
        <f t="shared" si="120"/>
        <v>1.1245682970114916</v>
      </c>
      <c r="H391" s="13">
        <f t="shared" si="121"/>
        <v>214081.08007539785</v>
      </c>
      <c r="I391" s="13">
        <f t="shared" si="122"/>
        <v>16338353.532269662</v>
      </c>
      <c r="J391" s="15">
        <f t="shared" si="123"/>
        <v>-0.12456829701149164</v>
      </c>
      <c r="K391" s="13">
        <f t="shared" si="124"/>
        <v>-1922695.7819126509</v>
      </c>
      <c r="L391" s="13">
        <f t="shared" si="125"/>
        <v>-148022576.67522737</v>
      </c>
      <c r="M391" s="15">
        <f t="shared" si="126"/>
        <v>-0.12456829701149169</v>
      </c>
      <c r="N391" s="13">
        <f t="shared" si="127"/>
        <v>268696.0124275327</v>
      </c>
      <c r="O391" s="13">
        <f t="shared" si="128"/>
        <v>18261049.314182304</v>
      </c>
      <c r="P391" s="15">
        <f t="shared" si="129"/>
        <v>0.54193648165768427</v>
      </c>
      <c r="Q391" s="7">
        <f t="shared" si="130"/>
        <v>33695921.814167418</v>
      </c>
      <c r="R391" s="7">
        <f t="shared" si="131"/>
        <v>15434872.499985114</v>
      </c>
      <c r="S391" s="13">
        <f>IF('BANCO DE DADOS'!$AD$32="Sim",R391,Q391)</f>
        <v>15434872.499985114</v>
      </c>
      <c r="T391" s="9">
        <f t="shared" si="132"/>
        <v>387</v>
      </c>
      <c r="U391" s="17">
        <f t="shared" ca="1" si="135"/>
        <v>57071</v>
      </c>
    </row>
    <row r="392" spans="2:21">
      <c r="B392" s="17">
        <f t="shared" ca="1" si="133"/>
        <v>57071</v>
      </c>
      <c r="C392" s="9">
        <f t="shared" si="136"/>
        <v>388</v>
      </c>
      <c r="D392" s="9"/>
      <c r="E392" s="13">
        <f t="shared" si="134"/>
        <v>211112.59900490465</v>
      </c>
      <c r="F392" s="14">
        <f t="shared" si="119"/>
        <v>17568680.88090267</v>
      </c>
      <c r="G392" s="15">
        <f t="shared" si="120"/>
        <v>1.1246058013690166</v>
      </c>
      <c r="H392" s="13">
        <f t="shared" si="121"/>
        <v>216800.57553667459</v>
      </c>
      <c r="I392" s="13">
        <f t="shared" si="122"/>
        <v>16555154.107806336</v>
      </c>
      <c r="J392" s="15">
        <f t="shared" si="123"/>
        <v>-0.12460580136901656</v>
      </c>
      <c r="K392" s="13">
        <f t="shared" si="124"/>
        <v>-1946601.6958977692</v>
      </c>
      <c r="L392" s="13">
        <f t="shared" si="125"/>
        <v>-149969178.37112513</v>
      </c>
      <c r="M392" s="15">
        <f t="shared" si="126"/>
        <v>-0.12460580136901658</v>
      </c>
      <c r="N392" s="13">
        <f t="shared" si="127"/>
        <v>272108.25217270525</v>
      </c>
      <c r="O392" s="13">
        <f t="shared" si="128"/>
        <v>18501755.803704094</v>
      </c>
      <c r="P392" s="15">
        <f t="shared" si="129"/>
        <v>0.54219450451058671</v>
      </c>
      <c r="Q392" s="7">
        <f t="shared" si="130"/>
        <v>34123834.988708995</v>
      </c>
      <c r="R392" s="7">
        <f t="shared" si="131"/>
        <v>15622079.185004901</v>
      </c>
      <c r="S392" s="13">
        <f>IF('BANCO DE DADOS'!$AD$32="Sim",R392,Q392)</f>
        <v>15622079.185004901</v>
      </c>
      <c r="T392" s="9">
        <f t="shared" si="132"/>
        <v>388</v>
      </c>
      <c r="U392" s="17">
        <f t="shared" ca="1" si="135"/>
        <v>57101</v>
      </c>
    </row>
    <row r="393" spans="2:21">
      <c r="B393" s="17">
        <f t="shared" ca="1" si="133"/>
        <v>57101</v>
      </c>
      <c r="C393" s="9">
        <f t="shared" si="136"/>
        <v>389</v>
      </c>
      <c r="D393" s="9"/>
      <c r="E393" s="13">
        <f t="shared" si="134"/>
        <v>213662.99792541176</v>
      </c>
      <c r="F393" s="14">
        <f t="shared" si="119"/>
        <v>17782343.878828082</v>
      </c>
      <c r="G393" s="15">
        <f t="shared" si="120"/>
        <v>1.1246429351755676</v>
      </c>
      <c r="H393" s="13">
        <f t="shared" si="121"/>
        <v>219553.78178614224</v>
      </c>
      <c r="I393" s="13">
        <f t="shared" si="122"/>
        <v>16774707.889592478</v>
      </c>
      <c r="J393" s="15">
        <f t="shared" si="123"/>
        <v>-0.12464293517556757</v>
      </c>
      <c r="K393" s="13">
        <f t="shared" si="124"/>
        <v>-1970797.5447446443</v>
      </c>
      <c r="L393" s="13">
        <f t="shared" si="125"/>
        <v>-151939975.91586977</v>
      </c>
      <c r="M393" s="15">
        <f t="shared" si="126"/>
        <v>-0.12464293517556753</v>
      </c>
      <c r="N393" s="13">
        <f t="shared" si="127"/>
        <v>275562.78361028258</v>
      </c>
      <c r="O393" s="13">
        <f t="shared" si="128"/>
        <v>18745505.434337109</v>
      </c>
      <c r="P393" s="15">
        <f t="shared" si="129"/>
        <v>0.54245094633528357</v>
      </c>
      <c r="Q393" s="7">
        <f t="shared" si="130"/>
        <v>34557051.768420547</v>
      </c>
      <c r="R393" s="7">
        <f t="shared" si="131"/>
        <v>15811546.334083438</v>
      </c>
      <c r="S393" s="13">
        <f>IF('BANCO DE DADOS'!$AD$32="Sim",R393,Q393)</f>
        <v>15811546.334083438</v>
      </c>
      <c r="T393" s="9">
        <f t="shared" si="132"/>
        <v>389</v>
      </c>
      <c r="U393" s="17">
        <f t="shared" ca="1" si="135"/>
        <v>57132</v>
      </c>
    </row>
    <row r="394" spans="2:21">
      <c r="B394" s="17">
        <f t="shared" ca="1" si="133"/>
        <v>57132</v>
      </c>
      <c r="C394" s="9">
        <f t="shared" si="136"/>
        <v>390</v>
      </c>
      <c r="D394" s="9"/>
      <c r="E394" s="13">
        <f t="shared" si="134"/>
        <v>216244.20758239023</v>
      </c>
      <c r="F394" s="14">
        <f t="shared" si="119"/>
        <v>17998588.086410474</v>
      </c>
      <c r="G394" s="15">
        <f t="shared" si="120"/>
        <v>1.1246797018504289</v>
      </c>
      <c r="H394" s="13">
        <f t="shared" si="121"/>
        <v>222341.1115909651</v>
      </c>
      <c r="I394" s="13">
        <f t="shared" si="122"/>
        <v>16997049.001183443</v>
      </c>
      <c r="J394" s="15">
        <f t="shared" si="123"/>
        <v>-0.12467970185042887</v>
      </c>
      <c r="K394" s="13">
        <f t="shared" si="124"/>
        <v>-1995286.8293525726</v>
      </c>
      <c r="L394" s="13">
        <f t="shared" si="125"/>
        <v>-153935262.74522233</v>
      </c>
      <c r="M394" s="15">
        <f t="shared" si="126"/>
        <v>-0.12467970185042886</v>
      </c>
      <c r="N394" s="13">
        <f t="shared" si="127"/>
        <v>279060.12453542656</v>
      </c>
      <c r="O394" s="13">
        <f t="shared" si="128"/>
        <v>18992335.830536004</v>
      </c>
      <c r="P394" s="15">
        <f t="shared" si="129"/>
        <v>0.54270581738512957</v>
      </c>
      <c r="Q394" s="7">
        <f t="shared" si="130"/>
        <v>34995637.087593906</v>
      </c>
      <c r="R394" s="7">
        <f t="shared" si="131"/>
        <v>16003301.257057901</v>
      </c>
      <c r="S394" s="13">
        <f>IF('BANCO DE DADOS'!$AD$32="Sim",R394,Q394)</f>
        <v>16003301.257057901</v>
      </c>
      <c r="T394" s="9">
        <f t="shared" si="132"/>
        <v>390</v>
      </c>
      <c r="U394" s="17">
        <f t="shared" ca="1" si="135"/>
        <v>57162</v>
      </c>
    </row>
    <row r="395" spans="2:21">
      <c r="B395" s="17">
        <f t="shared" ca="1" si="133"/>
        <v>57162</v>
      </c>
      <c r="C395" s="9">
        <f t="shared" si="136"/>
        <v>391</v>
      </c>
      <c r="D395" s="9"/>
      <c r="E395" s="13">
        <f t="shared" si="134"/>
        <v>218856.60019270159</v>
      </c>
      <c r="F395" s="14">
        <f t="shared" si="119"/>
        <v>18217444.686603177</v>
      </c>
      <c r="G395" s="15">
        <f t="shared" si="120"/>
        <v>1.1247161047848293</v>
      </c>
      <c r="H395" s="13">
        <f t="shared" si="121"/>
        <v>225162.98274033194</v>
      </c>
      <c r="I395" s="13">
        <f t="shared" si="122"/>
        <v>17222211.983923774</v>
      </c>
      <c r="J395" s="15">
        <f t="shared" si="123"/>
        <v>-0.12471610478482931</v>
      </c>
      <c r="K395" s="13">
        <f t="shared" si="124"/>
        <v>-2020073.092916986</v>
      </c>
      <c r="L395" s="13">
        <f t="shared" si="125"/>
        <v>-155955335.83813933</v>
      </c>
      <c r="M395" s="15">
        <f t="shared" si="126"/>
        <v>-0.12471610478482939</v>
      </c>
      <c r="N395" s="13">
        <f t="shared" si="127"/>
        <v>282600.7990429179</v>
      </c>
      <c r="O395" s="13">
        <f t="shared" si="128"/>
        <v>19242285.076840751</v>
      </c>
      <c r="P395" s="15">
        <f t="shared" si="129"/>
        <v>0.54295912784176081</v>
      </c>
      <c r="Q395" s="7">
        <f t="shared" si="130"/>
        <v>35439656.670526944</v>
      </c>
      <c r="R395" s="7">
        <f t="shared" si="131"/>
        <v>16197371.593686191</v>
      </c>
      <c r="S395" s="13">
        <f>IF('BANCO DE DADOS'!$AD$32="Sim",R395,Q395)</f>
        <v>16197371.593686191</v>
      </c>
      <c r="T395" s="9">
        <f t="shared" si="132"/>
        <v>391</v>
      </c>
      <c r="U395" s="17">
        <f t="shared" ca="1" si="135"/>
        <v>57193</v>
      </c>
    </row>
    <row r="396" spans="2:21">
      <c r="B396" s="17">
        <f t="shared" ca="1" si="133"/>
        <v>57193</v>
      </c>
      <c r="C396" s="9">
        <f t="shared" si="136"/>
        <v>392</v>
      </c>
      <c r="D396" s="9"/>
      <c r="E396" s="13">
        <f t="shared" si="134"/>
        <v>221500.55246986696</v>
      </c>
      <c r="F396" s="14">
        <f t="shared" si="119"/>
        <v>18438945.239073046</v>
      </c>
      <c r="G396" s="15">
        <f t="shared" si="120"/>
        <v>1.1247521473421223</v>
      </c>
      <c r="H396" s="13">
        <f t="shared" si="121"/>
        <v>228019.81810635427</v>
      </c>
      <c r="I396" s="13">
        <f t="shared" si="122"/>
        <v>17450231.802030127</v>
      </c>
      <c r="J396" s="15">
        <f t="shared" si="123"/>
        <v>-0.12475214734212225</v>
      </c>
      <c r="K396" s="13">
        <f t="shared" si="124"/>
        <v>-2045159.9214404263</v>
      </c>
      <c r="L396" s="13">
        <f t="shared" si="125"/>
        <v>-158000495.75957975</v>
      </c>
      <c r="M396" s="15">
        <f t="shared" si="126"/>
        <v>-0.12475214734212232</v>
      </c>
      <c r="N396" s="13">
        <f t="shared" si="127"/>
        <v>286185.33760354551</v>
      </c>
      <c r="O396" s="13">
        <f t="shared" si="128"/>
        <v>19495391.723470543</v>
      </c>
      <c r="P396" s="15">
        <f t="shared" si="129"/>
        <v>0.54321088781564586</v>
      </c>
      <c r="Q396" s="7">
        <f t="shared" si="130"/>
        <v>35889177.041103162</v>
      </c>
      <c r="R396" s="7">
        <f t="shared" si="131"/>
        <v>16393785.317632619</v>
      </c>
      <c r="S396" s="13">
        <f>IF('BANCO DE DADOS'!$AD$32="Sim",R396,Q396)</f>
        <v>16393785.317632619</v>
      </c>
      <c r="T396" s="9">
        <f t="shared" si="132"/>
        <v>392</v>
      </c>
      <c r="U396" s="17">
        <f t="shared" ca="1" si="135"/>
        <v>57224</v>
      </c>
    </row>
    <row r="397" spans="2:21">
      <c r="B397" s="17">
        <f t="shared" ca="1" si="133"/>
        <v>57224</v>
      </c>
      <c r="C397" s="9">
        <f t="shared" si="136"/>
        <v>393</v>
      </c>
      <c r="D397" s="9"/>
      <c r="E397" s="13">
        <f t="shared" si="134"/>
        <v>224176.44567839001</v>
      </c>
      <c r="F397" s="14">
        <f t="shared" si="119"/>
        <v>18663121.684751436</v>
      </c>
      <c r="G397" s="15">
        <f t="shared" si="120"/>
        <v>1.1247878328579641</v>
      </c>
      <c r="H397" s="13">
        <f t="shared" si="121"/>
        <v>230912.04570570157</v>
      </c>
      <c r="I397" s="13">
        <f t="shared" si="122"/>
        <v>17681143.84773583</v>
      </c>
      <c r="J397" s="15">
        <f t="shared" si="123"/>
        <v>-0.12478783285796413</v>
      </c>
      <c r="K397" s="13">
        <f t="shared" si="124"/>
        <v>-2070550.9442496784</v>
      </c>
      <c r="L397" s="13">
        <f t="shared" si="125"/>
        <v>-160071046.70382944</v>
      </c>
      <c r="M397" s="15">
        <f t="shared" si="126"/>
        <v>-0.12478783285796406</v>
      </c>
      <c r="N397" s="13">
        <f t="shared" si="127"/>
        <v>289814.27714142017</v>
      </c>
      <c r="O397" s="13">
        <f t="shared" si="128"/>
        <v>19751694.791985493</v>
      </c>
      <c r="P397" s="15">
        <f t="shared" si="129"/>
        <v>0.54346110734663045</v>
      </c>
      <c r="Q397" s="7">
        <f t="shared" si="130"/>
        <v>36344265.532487251</v>
      </c>
      <c r="R397" s="7">
        <f t="shared" si="131"/>
        <v>16592570.740501758</v>
      </c>
      <c r="S397" s="13">
        <f>IF('BANCO DE DADOS'!$AD$32="Sim",R397,Q397)</f>
        <v>16592570.740501758</v>
      </c>
      <c r="T397" s="9">
        <f t="shared" si="132"/>
        <v>393</v>
      </c>
      <c r="U397" s="17">
        <f t="shared" ca="1" si="135"/>
        <v>57254</v>
      </c>
    </row>
    <row r="398" spans="2:21">
      <c r="B398" s="17">
        <f t="shared" ca="1" si="133"/>
        <v>57254</v>
      </c>
      <c r="C398" s="9">
        <f t="shared" si="136"/>
        <v>394</v>
      </c>
      <c r="D398" s="9"/>
      <c r="E398" s="13">
        <f t="shared" si="134"/>
        <v>226884.66568873625</v>
      </c>
      <c r="F398" s="14">
        <f t="shared" si="119"/>
        <v>18890006.350440171</v>
      </c>
      <c r="G398" s="15">
        <f t="shared" si="120"/>
        <v>1.1248231646404929</v>
      </c>
      <c r="H398" s="13">
        <f t="shared" si="121"/>
        <v>233840.09876198284</v>
      </c>
      <c r="I398" s="13">
        <f t="shared" si="122"/>
        <v>17914983.946497813</v>
      </c>
      <c r="J398" s="15">
        <f t="shared" si="123"/>
        <v>-0.12482316464049292</v>
      </c>
      <c r="K398" s="13">
        <f t="shared" si="124"/>
        <v>-2096249.834519159</v>
      </c>
      <c r="L398" s="13">
        <f t="shared" si="125"/>
        <v>-162167296.53834859</v>
      </c>
      <c r="M398" s="15">
        <f t="shared" si="126"/>
        <v>-0.12482316464049291</v>
      </c>
      <c r="N398" s="13">
        <f t="shared" si="127"/>
        <v>293488.16111222387</v>
      </c>
      <c r="O398" s="13">
        <f t="shared" si="128"/>
        <v>20011233.781016961</v>
      </c>
      <c r="P398" s="15">
        <f t="shared" si="129"/>
        <v>0.5437097964044787</v>
      </c>
      <c r="Q398" s="7">
        <f t="shared" si="130"/>
        <v>36804990.296937972</v>
      </c>
      <c r="R398" s="7">
        <f t="shared" si="131"/>
        <v>16793756.515921012</v>
      </c>
      <c r="S398" s="13">
        <f>IF('BANCO DE DADOS'!$AD$32="Sim",R398,Q398)</f>
        <v>16793756.515921012</v>
      </c>
      <c r="T398" s="9">
        <f t="shared" si="132"/>
        <v>394</v>
      </c>
      <c r="U398" s="17">
        <f t="shared" ca="1" si="135"/>
        <v>57285</v>
      </c>
    </row>
    <row r="399" spans="2:21">
      <c r="B399" s="17">
        <f t="shared" ca="1" si="133"/>
        <v>57285</v>
      </c>
      <c r="C399" s="9">
        <f t="shared" si="136"/>
        <v>395</v>
      </c>
      <c r="D399" s="9"/>
      <c r="E399" s="13">
        <f t="shared" si="134"/>
        <v>229625.60303297651</v>
      </c>
      <c r="F399" s="14">
        <f t="shared" si="119"/>
        <v>19119631.953473147</v>
      </c>
      <c r="G399" s="15">
        <f t="shared" si="120"/>
        <v>1.1248581459705074</v>
      </c>
      <c r="H399" s="13">
        <f t="shared" si="121"/>
        <v>236804.41576888302</v>
      </c>
      <c r="I399" s="13">
        <f t="shared" si="122"/>
        <v>18151788.362266697</v>
      </c>
      <c r="J399" s="15">
        <f t="shared" si="123"/>
        <v>-0.12485814597050737</v>
      </c>
      <c r="K399" s="13">
        <f t="shared" si="124"/>
        <v>-2122260.3098006248</v>
      </c>
      <c r="L399" s="13">
        <f t="shared" si="125"/>
        <v>-164289556.84814921</v>
      </c>
      <c r="M399" s="15">
        <f t="shared" si="126"/>
        <v>-0.12485814597050728</v>
      </c>
      <c r="N399" s="13">
        <f t="shared" si="127"/>
        <v>297207.53958240611</v>
      </c>
      <c r="O399" s="13">
        <f t="shared" si="128"/>
        <v>20274048.672067311</v>
      </c>
      <c r="P399" s="15">
        <f t="shared" si="129"/>
        <v>0.54395696488940937</v>
      </c>
      <c r="Q399" s="7">
        <f t="shared" si="130"/>
        <v>37271420.315739833</v>
      </c>
      <c r="R399" s="7">
        <f t="shared" si="131"/>
        <v>16997371.643672522</v>
      </c>
      <c r="S399" s="13">
        <f>IF('BANCO DE DADOS'!$AD$32="Sim",R399,Q399)</f>
        <v>16997371.643672522</v>
      </c>
      <c r="T399" s="9">
        <f t="shared" si="132"/>
        <v>395</v>
      </c>
      <c r="U399" s="17">
        <f t="shared" ca="1" si="135"/>
        <v>57315</v>
      </c>
    </row>
    <row r="400" spans="2:21">
      <c r="B400" s="17">
        <f t="shared" ca="1" si="133"/>
        <v>57315</v>
      </c>
      <c r="C400" s="9">
        <f>C399+1</f>
        <v>396</v>
      </c>
      <c r="D400" s="9">
        <v>33</v>
      </c>
      <c r="E400" s="13">
        <f t="shared" si="134"/>
        <v>232399.65296110272</v>
      </c>
      <c r="F400" s="14">
        <f t="shared" si="119"/>
        <v>19352031.606434248</v>
      </c>
      <c r="G400" s="15">
        <f t="shared" si="120"/>
        <v>1.1248927801016433</v>
      </c>
      <c r="H400" s="13">
        <f t="shared" si="121"/>
        <v>239805.44055406365</v>
      </c>
      <c r="I400" s="13">
        <f t="shared" si="122"/>
        <v>18391593.802820761</v>
      </c>
      <c r="J400" s="15">
        <f t="shared" si="123"/>
        <v>-0.12489278010164329</v>
      </c>
      <c r="K400" s="13">
        <f t="shared" si="124"/>
        <v>-2148586.1325592771</v>
      </c>
      <c r="L400" s="13">
        <f t="shared" si="125"/>
        <v>-166438142.98070848</v>
      </c>
      <c r="M400" s="15">
        <f t="shared" si="126"/>
        <v>-0.12489278010164327</v>
      </c>
      <c r="N400" s="13">
        <f t="shared" si="127"/>
        <v>300972.96930933965</v>
      </c>
      <c r="O400" s="13">
        <f t="shared" si="128"/>
        <v>20540179.935380027</v>
      </c>
      <c r="P400" s="15">
        <f t="shared" si="129"/>
        <v>0.54420262263262698</v>
      </c>
      <c r="Q400" s="7">
        <f t="shared" si="130"/>
        <v>37743625.409254998</v>
      </c>
      <c r="R400" s="7">
        <f t="shared" si="131"/>
        <v>17203445.473874971</v>
      </c>
      <c r="S400" s="13">
        <f>IF('BANCO DE DADOS'!$AD$32="Sim",R400,Q400)</f>
        <v>17203445.473874971</v>
      </c>
      <c r="T400" s="9">
        <f t="shared" si="132"/>
        <v>396</v>
      </c>
      <c r="U400" s="17">
        <f t="shared" ca="1" si="135"/>
        <v>57346</v>
      </c>
    </row>
    <row r="401" spans="2:21">
      <c r="B401" s="17">
        <f t="shared" ca="1" si="133"/>
        <v>57346</v>
      </c>
      <c r="C401" s="9">
        <f t="shared" si="136"/>
        <v>397</v>
      </c>
      <c r="D401" s="9"/>
      <c r="E401" s="13">
        <f t="shared" si="134"/>
        <v>235207.21549802384</v>
      </c>
      <c r="F401" s="14">
        <f t="shared" si="119"/>
        <v>19587238.821932271</v>
      </c>
      <c r="G401" s="15">
        <f t="shared" si="120"/>
        <v>1.1249270702605523</v>
      </c>
      <c r="H401" s="13">
        <f t="shared" si="121"/>
        <v>242843.6223438372</v>
      </c>
      <c r="I401" s="13">
        <f t="shared" si="122"/>
        <v>18634437.425164599</v>
      </c>
      <c r="J401" s="15">
        <f t="shared" si="123"/>
        <v>-0.12492707026055228</v>
      </c>
      <c r="K401" s="13">
        <f t="shared" si="124"/>
        <v>-2175231.1107163504</v>
      </c>
      <c r="L401" s="13">
        <f t="shared" si="125"/>
        <v>-168613374.09142482</v>
      </c>
      <c r="M401" s="15">
        <f t="shared" si="126"/>
        <v>-0.12492707026055233</v>
      </c>
      <c r="N401" s="13">
        <f t="shared" si="127"/>
        <v>304785.01382244576</v>
      </c>
      <c r="O401" s="13">
        <f t="shared" si="128"/>
        <v>20809668.535880938</v>
      </c>
      <c r="P401" s="15">
        <f t="shared" si="129"/>
        <v>0.54444677939684927</v>
      </c>
      <c r="Q401" s="7">
        <f t="shared" si="130"/>
        <v>38221676.247096859</v>
      </c>
      <c r="R401" s="7">
        <f t="shared" si="131"/>
        <v>17412007.711215921</v>
      </c>
      <c r="S401" s="13">
        <f>IF('BANCO DE DADOS'!$AD$32="Sim",R401,Q401)</f>
        <v>17412007.711215921</v>
      </c>
      <c r="T401" s="9">
        <f t="shared" si="132"/>
        <v>397</v>
      </c>
      <c r="U401" s="17">
        <f t="shared" ca="1" si="135"/>
        <v>57377</v>
      </c>
    </row>
    <row r="402" spans="2:21">
      <c r="B402" s="17">
        <f t="shared" ca="1" si="133"/>
        <v>57377</v>
      </c>
      <c r="C402" s="9">
        <f t="shared" si="136"/>
        <v>398</v>
      </c>
      <c r="D402" s="9"/>
      <c r="E402" s="13">
        <f t="shared" si="134"/>
        <v>238048.69550125048</v>
      </c>
      <c r="F402" s="14">
        <f t="shared" si="119"/>
        <v>19825287.51743352</v>
      </c>
      <c r="G402" s="15">
        <f t="shared" si="120"/>
        <v>1.1249610196470774</v>
      </c>
      <c r="H402" s="13">
        <f t="shared" si="121"/>
        <v>245919.4158286241</v>
      </c>
      <c r="I402" s="13">
        <f t="shared" si="122"/>
        <v>18880356.840993222</v>
      </c>
      <c r="J402" s="15">
        <f t="shared" si="123"/>
        <v>-0.1249610196470774</v>
      </c>
      <c r="K402" s="13">
        <f t="shared" si="124"/>
        <v>-2202199.0981982425</v>
      </c>
      <c r="L402" s="13">
        <f t="shared" si="125"/>
        <v>-170815573.18962306</v>
      </c>
      <c r="M402" s="15">
        <f t="shared" si="126"/>
        <v>-0.12496101964707744</v>
      </c>
      <c r="N402" s="13">
        <f t="shared" si="127"/>
        <v>308644.24350530154</v>
      </c>
      <c r="O402" s="13">
        <f t="shared" si="128"/>
        <v>21082555.939191457</v>
      </c>
      <c r="P402" s="15">
        <f t="shared" si="129"/>
        <v>0.5446894448768298</v>
      </c>
      <c r="Q402" s="7">
        <f t="shared" si="130"/>
        <v>38705644.358426735</v>
      </c>
      <c r="R402" s="7">
        <f t="shared" si="131"/>
        <v>17623088.419235278</v>
      </c>
      <c r="S402" s="13">
        <f>IF('BANCO DE DADOS'!$AD$32="Sim",R402,Q402)</f>
        <v>17623088.419235278</v>
      </c>
      <c r="T402" s="9">
        <f t="shared" si="132"/>
        <v>398</v>
      </c>
      <c r="U402" s="17">
        <f t="shared" ca="1" si="135"/>
        <v>57405</v>
      </c>
    </row>
    <row r="403" spans="2:21">
      <c r="B403" s="17">
        <f t="shared" ca="1" si="133"/>
        <v>57405</v>
      </c>
      <c r="C403" s="9">
        <f t="shared" si="136"/>
        <v>399</v>
      </c>
      <c r="D403" s="9"/>
      <c r="E403" s="13">
        <f t="shared" si="134"/>
        <v>240924.50271927638</v>
      </c>
      <c r="F403" s="14">
        <f t="shared" si="119"/>
        <v>20066212.020152796</v>
      </c>
      <c r="G403" s="15">
        <f t="shared" si="120"/>
        <v>1.1249946314344303</v>
      </c>
      <c r="H403" s="13">
        <f t="shared" si="121"/>
        <v>249033.28122920202</v>
      </c>
      <c r="I403" s="13">
        <f t="shared" si="122"/>
        <v>19129390.122222424</v>
      </c>
      <c r="J403" s="15">
        <f t="shared" si="123"/>
        <v>-0.12499463143443035</v>
      </c>
      <c r="K403" s="13">
        <f t="shared" si="124"/>
        <v>-2229493.9954922982</v>
      </c>
      <c r="L403" s="13">
        <f t="shared" si="125"/>
        <v>-173045067.18511537</v>
      </c>
      <c r="M403" s="15">
        <f t="shared" si="126"/>
        <v>-0.12499463143443028</v>
      </c>
      <c r="N403" s="13">
        <f t="shared" si="127"/>
        <v>312551.23567874118</v>
      </c>
      <c r="O403" s="13">
        <f t="shared" si="128"/>
        <v>21358884.117714718</v>
      </c>
      <c r="P403" s="15">
        <f t="shared" si="129"/>
        <v>0.54493062869987563</v>
      </c>
      <c r="Q403" s="7">
        <f t="shared" si="130"/>
        <v>39195602.142375216</v>
      </c>
      <c r="R403" s="7">
        <f t="shared" si="131"/>
        <v>17836718.024660498</v>
      </c>
      <c r="S403" s="13">
        <f>IF('BANCO DE DADOS'!$AD$32="Sim",R403,Q403)</f>
        <v>17836718.024660498</v>
      </c>
      <c r="T403" s="9">
        <f t="shared" si="132"/>
        <v>399</v>
      </c>
      <c r="U403" s="17">
        <f t="shared" ca="1" si="135"/>
        <v>57436</v>
      </c>
    </row>
    <row r="404" spans="2:21">
      <c r="B404" s="17">
        <f t="shared" ca="1" si="133"/>
        <v>57436</v>
      </c>
      <c r="C404" s="9">
        <f t="shared" si="136"/>
        <v>400</v>
      </c>
      <c r="D404" s="9"/>
      <c r="E404" s="13">
        <f t="shared" si="134"/>
        <v>243835.05185066516</v>
      </c>
      <c r="F404" s="14">
        <f t="shared" si="119"/>
        <v>20310047.072003461</v>
      </c>
      <c r="G404" s="15">
        <f t="shared" si="120"/>
        <v>1.1250279087693669</v>
      </c>
      <c r="H404" s="13">
        <f t="shared" si="121"/>
        <v>252185.68436375709</v>
      </c>
      <c r="I404" s="13">
        <f t="shared" si="122"/>
        <v>19381575.80658618</v>
      </c>
      <c r="J404" s="15">
        <f t="shared" si="123"/>
        <v>-0.12502790876936687</v>
      </c>
      <c r="K404" s="13">
        <f t="shared" si="124"/>
        <v>-2257119.7502092905</v>
      </c>
      <c r="L404" s="13">
        <f t="shared" si="125"/>
        <v>-175302186.93532467</v>
      </c>
      <c r="M404" s="15">
        <f t="shared" si="126"/>
        <v>-0.12502790876936679</v>
      </c>
      <c r="N404" s="13">
        <f t="shared" si="127"/>
        <v>316506.57468496321</v>
      </c>
      <c r="O404" s="13">
        <f t="shared" si="128"/>
        <v>21638695.556795467</v>
      </c>
      <c r="P404" s="15">
        <f t="shared" si="129"/>
        <v>0.54517034042636137</v>
      </c>
      <c r="Q404" s="7">
        <f t="shared" si="130"/>
        <v>39691622.878589638</v>
      </c>
      <c r="R404" s="7">
        <f t="shared" si="131"/>
        <v>18052927.321794171</v>
      </c>
      <c r="S404" s="13">
        <f>IF('BANCO DE DADOS'!$AD$32="Sim",R404,Q404)</f>
        <v>18052927.321794171</v>
      </c>
      <c r="T404" s="9">
        <f t="shared" si="132"/>
        <v>400</v>
      </c>
      <c r="U404" s="17">
        <f t="shared" ca="1" si="135"/>
        <v>57466</v>
      </c>
    </row>
    <row r="405" spans="2:21">
      <c r="B405" s="17">
        <f t="shared" ca="1" si="133"/>
        <v>57466</v>
      </c>
      <c r="C405" s="9">
        <f t="shared" si="136"/>
        <v>401</v>
      </c>
      <c r="D405" s="9"/>
      <c r="E405" s="13">
        <f t="shared" si="134"/>
        <v>246780.76260385086</v>
      </c>
      <c r="F405" s="14">
        <f t="shared" si="119"/>
        <v>20556827.834607311</v>
      </c>
      <c r="G405" s="15">
        <f t="shared" si="120"/>
        <v>1.1250608547723628</v>
      </c>
      <c r="H405" s="13">
        <f t="shared" si="121"/>
        <v>255377.09671574677</v>
      </c>
      <c r="I405" s="13">
        <f t="shared" si="122"/>
        <v>19636952.903301928</v>
      </c>
      <c r="J405" s="15">
        <f t="shared" si="123"/>
        <v>-0.12506085477236284</v>
      </c>
      <c r="K405" s="13">
        <f t="shared" si="124"/>
        <v>-2285080.3576527052</v>
      </c>
      <c r="L405" s="13">
        <f t="shared" si="125"/>
        <v>-177587267.29297736</v>
      </c>
      <c r="M405" s="15">
        <f t="shared" si="126"/>
        <v>-0.12506085477236273</v>
      </c>
      <c r="N405" s="13">
        <f t="shared" si="127"/>
        <v>320510.85197265539</v>
      </c>
      <c r="O405" s="13">
        <f t="shared" si="128"/>
        <v>21922033.26095463</v>
      </c>
      <c r="P405" s="15">
        <f t="shared" si="129"/>
        <v>0.54540858955023874</v>
      </c>
      <c r="Q405" s="7">
        <f t="shared" si="130"/>
        <v>40193780.737909235</v>
      </c>
      <c r="R405" s="7">
        <f t="shared" si="131"/>
        <v>18271747.476954605</v>
      </c>
      <c r="S405" s="13">
        <f>IF('BANCO DE DADOS'!$AD$32="Sim",R405,Q405)</f>
        <v>18271747.476954605</v>
      </c>
      <c r="T405" s="9">
        <f t="shared" si="132"/>
        <v>401</v>
      </c>
      <c r="U405" s="17">
        <f t="shared" ca="1" si="135"/>
        <v>57497</v>
      </c>
    </row>
    <row r="406" spans="2:21">
      <c r="B406" s="17">
        <f t="shared" ca="1" si="133"/>
        <v>57497</v>
      </c>
      <c r="C406" s="9">
        <f t="shared" si="136"/>
        <v>402</v>
      </c>
      <c r="D406" s="9"/>
      <c r="E406" s="13">
        <f t="shared" si="134"/>
        <v>249762.05975766099</v>
      </c>
      <c r="F406" s="14">
        <f t="shared" si="119"/>
        <v>20806589.894364972</v>
      </c>
      <c r="G406" s="15">
        <f t="shared" si="120"/>
        <v>1.1250934725377886</v>
      </c>
      <c r="H406" s="13">
        <f t="shared" si="121"/>
        <v>258607.99550258392</v>
      </c>
      <c r="I406" s="13">
        <f t="shared" si="122"/>
        <v>19895560.898804512</v>
      </c>
      <c r="J406" s="15">
        <f t="shared" si="123"/>
        <v>-0.12509347253778857</v>
      </c>
      <c r="K406" s="13">
        <f t="shared" si="124"/>
        <v>-2313379.8613948971</v>
      </c>
      <c r="L406" s="13">
        <f t="shared" si="125"/>
        <v>-179900647.15437227</v>
      </c>
      <c r="M406" s="15">
        <f t="shared" si="126"/>
        <v>-0.12509347253778852</v>
      </c>
      <c r="N406" s="13">
        <f t="shared" si="127"/>
        <v>324564.66618315014</v>
      </c>
      <c r="O406" s="13">
        <f t="shared" si="128"/>
        <v>22208940.760199402</v>
      </c>
      <c r="P406" s="15">
        <f t="shared" si="129"/>
        <v>0.54564538549954089</v>
      </c>
      <c r="Q406" s="7">
        <f t="shared" si="130"/>
        <v>40702150.793169476</v>
      </c>
      <c r="R406" s="7">
        <f t="shared" si="131"/>
        <v>18493210.032970075</v>
      </c>
      <c r="S406" s="13">
        <f>IF('BANCO DE DADOS'!$AD$32="Sim",R406,Q406)</f>
        <v>18493210.032970075</v>
      </c>
      <c r="T406" s="9">
        <f t="shared" si="132"/>
        <v>402</v>
      </c>
      <c r="U406" s="17">
        <f t="shared" ca="1" si="135"/>
        <v>57527</v>
      </c>
    </row>
    <row r="407" spans="2:21">
      <c r="B407" s="17">
        <f t="shared" ca="1" si="133"/>
        <v>57527</v>
      </c>
      <c r="C407" s="9">
        <f t="shared" si="136"/>
        <v>403</v>
      </c>
      <c r="D407" s="9"/>
      <c r="E407" s="13">
        <f t="shared" si="134"/>
        <v>252779.3732225706</v>
      </c>
      <c r="F407" s="14">
        <f t="shared" si="119"/>
        <v>21059369.267587543</v>
      </c>
      <c r="G407" s="15">
        <f t="shared" si="120"/>
        <v>1.125125765134084</v>
      </c>
      <c r="H407" s="13">
        <f t="shared" si="121"/>
        <v>261878.8637451524</v>
      </c>
      <c r="I407" s="13">
        <f t="shared" si="122"/>
        <v>20157439.762549665</v>
      </c>
      <c r="J407" s="15">
        <f t="shared" si="123"/>
        <v>-0.12512576513408402</v>
      </c>
      <c r="K407" s="13">
        <f t="shared" si="124"/>
        <v>-2342022.3538602181</v>
      </c>
      <c r="L407" s="13">
        <f t="shared" si="125"/>
        <v>-182242669.5082325</v>
      </c>
      <c r="M407" s="15">
        <f t="shared" si="126"/>
        <v>-0.12512576513408405</v>
      </c>
      <c r="N407" s="13">
        <f t="shared" si="127"/>
        <v>328668.62323762279</v>
      </c>
      <c r="O407" s="13">
        <f t="shared" si="128"/>
        <v>22499462.116409872</v>
      </c>
      <c r="P407" s="15">
        <f t="shared" si="129"/>
        <v>0.54588073763688394</v>
      </c>
      <c r="Q407" s="7">
        <f t="shared" si="130"/>
        <v>41216809.030137196</v>
      </c>
      <c r="R407" s="7">
        <f t="shared" si="131"/>
        <v>18717346.913727324</v>
      </c>
      <c r="S407" s="13">
        <f>IF('BANCO DE DADOS'!$AD$32="Sim",R407,Q407)</f>
        <v>18717346.913727324</v>
      </c>
      <c r="T407" s="9">
        <f t="shared" si="132"/>
        <v>403</v>
      </c>
      <c r="U407" s="17">
        <f t="shared" ca="1" si="135"/>
        <v>57558</v>
      </c>
    </row>
    <row r="408" spans="2:21">
      <c r="B408" s="17">
        <f t="shared" ca="1" si="133"/>
        <v>57558</v>
      </c>
      <c r="C408" s="9">
        <f t="shared" si="136"/>
        <v>404</v>
      </c>
      <c r="D408" s="9"/>
      <c r="E408" s="13">
        <f t="shared" si="134"/>
        <v>255833.13810269663</v>
      </c>
      <c r="F408" s="14">
        <f t="shared" si="119"/>
        <v>21315202.405690238</v>
      </c>
      <c r="G408" s="15">
        <f t="shared" si="120"/>
        <v>1.1251577356039322</v>
      </c>
      <c r="H408" s="13">
        <f t="shared" si="121"/>
        <v>265190.19033816399</v>
      </c>
      <c r="I408" s="13">
        <f t="shared" si="122"/>
        <v>20422629.952887829</v>
      </c>
      <c r="J408" s="15">
        <f t="shared" si="123"/>
        <v>-0.12515773560393217</v>
      </c>
      <c r="K408" s="13">
        <f t="shared" si="124"/>
        <v>-2371011.9769151732</v>
      </c>
      <c r="L408" s="13">
        <f t="shared" si="125"/>
        <v>-184613681.48514768</v>
      </c>
      <c r="M408" s="15">
        <f t="shared" si="126"/>
        <v>-0.12515773560393223</v>
      </c>
      <c r="N408" s="13">
        <f t="shared" si="127"/>
        <v>332823.33642534504</v>
      </c>
      <c r="O408" s="13">
        <f t="shared" si="128"/>
        <v>22793641.929802991</v>
      </c>
      <c r="P408" s="15">
        <f t="shared" si="129"/>
        <v>0.54611465525996317</v>
      </c>
      <c r="Q408" s="7">
        <f t="shared" si="130"/>
        <v>41737832.358578056</v>
      </c>
      <c r="R408" s="7">
        <f t="shared" si="131"/>
        <v>18944190.428775065</v>
      </c>
      <c r="S408" s="13">
        <f>IF('BANCO DE DADOS'!$AD$32="Sim",R408,Q408)</f>
        <v>18944190.428775065</v>
      </c>
      <c r="T408" s="9">
        <f t="shared" si="132"/>
        <v>404</v>
      </c>
      <c r="U408" s="17">
        <f t="shared" ca="1" si="135"/>
        <v>57589</v>
      </c>
    </row>
    <row r="409" spans="2:21">
      <c r="B409" s="17">
        <f t="shared" ca="1" si="133"/>
        <v>57589</v>
      </c>
      <c r="C409" s="9">
        <f t="shared" si="136"/>
        <v>405</v>
      </c>
      <c r="D409" s="9"/>
      <c r="E409" s="13">
        <f t="shared" si="134"/>
        <v>258923.79475854075</v>
      </c>
      <c r="F409" s="14">
        <f t="shared" si="119"/>
        <v>21574126.200448778</v>
      </c>
      <c r="G409" s="15">
        <f t="shared" si="120"/>
        <v>1.1251893869644329</v>
      </c>
      <c r="H409" s="13">
        <f t="shared" si="121"/>
        <v>268542.47012136673</v>
      </c>
      <c r="I409" s="13">
        <f t="shared" si="122"/>
        <v>20691172.423009194</v>
      </c>
      <c r="J409" s="15">
        <f t="shared" si="123"/>
        <v>-0.12518938696443294</v>
      </c>
      <c r="K409" s="13">
        <f t="shared" si="124"/>
        <v>-2400352.922465723</v>
      </c>
      <c r="L409" s="13">
        <f t="shared" si="125"/>
        <v>-187014034.4076134</v>
      </c>
      <c r="M409" s="15">
        <f t="shared" si="126"/>
        <v>-0.12518938696443285</v>
      </c>
      <c r="N409" s="13">
        <f t="shared" si="127"/>
        <v>337029.42649300682</v>
      </c>
      <c r="O409" s="13">
        <f t="shared" si="128"/>
        <v>23091525.345474914</v>
      </c>
      <c r="P409" s="15">
        <f t="shared" si="129"/>
        <v>0.54634714760204528</v>
      </c>
      <c r="Q409" s="7">
        <f t="shared" si="130"/>
        <v>42265298.623457968</v>
      </c>
      <c r="R409" s="7">
        <f t="shared" si="131"/>
        <v>19173773.277983055</v>
      </c>
      <c r="S409" s="13">
        <f>IF('BANCO DE DADOS'!$AD$32="Sim",R409,Q409)</f>
        <v>19173773.277983055</v>
      </c>
      <c r="T409" s="9">
        <f t="shared" si="132"/>
        <v>405</v>
      </c>
      <c r="U409" s="17">
        <f t="shared" ca="1" si="135"/>
        <v>57619</v>
      </c>
    </row>
    <row r="410" spans="2:21">
      <c r="B410" s="17">
        <f t="shared" ca="1" si="133"/>
        <v>57619</v>
      </c>
      <c r="C410" s="9">
        <f t="shared" si="136"/>
        <v>406</v>
      </c>
      <c r="D410" s="9"/>
      <c r="E410" s="13">
        <f t="shared" si="134"/>
        <v>262051.78887049065</v>
      </c>
      <c r="F410" s="14">
        <f t="shared" si="119"/>
        <v>21836177.989319269</v>
      </c>
      <c r="G410" s="15">
        <f t="shared" si="120"/>
        <v>1.125220722207275</v>
      </c>
      <c r="H410" s="13">
        <f t="shared" si="121"/>
        <v>271936.20395161508</v>
      </c>
      <c r="I410" s="13">
        <f t="shared" si="122"/>
        <v>20963108.62696081</v>
      </c>
      <c r="J410" s="15">
        <f t="shared" si="123"/>
        <v>-0.12522072220727498</v>
      </c>
      <c r="K410" s="13">
        <f t="shared" si="124"/>
        <v>-2430049.433061786</v>
      </c>
      <c r="L410" s="13">
        <f t="shared" si="125"/>
        <v>-189444083.84067518</v>
      </c>
      <c r="M410" s="15">
        <f t="shared" si="126"/>
        <v>-0.12522072220727506</v>
      </c>
      <c r="N410" s="13">
        <f t="shared" si="127"/>
        <v>341287.5217351187</v>
      </c>
      <c r="O410" s="13">
        <f t="shared" si="128"/>
        <v>23393158.060022589</v>
      </c>
      <c r="P410" s="15">
        <f t="shared" si="129"/>
        <v>0.54657822383245647</v>
      </c>
      <c r="Q410" s="7">
        <f t="shared" si="130"/>
        <v>42799286.616280071</v>
      </c>
      <c r="R410" s="7">
        <f t="shared" si="131"/>
        <v>19406128.556257483</v>
      </c>
      <c r="S410" s="13">
        <f>IF('BANCO DE DADOS'!$AD$32="Sim",R410,Q410)</f>
        <v>19406128.556257483</v>
      </c>
      <c r="T410" s="9">
        <f t="shared" si="132"/>
        <v>406</v>
      </c>
      <c r="U410" s="17">
        <f t="shared" ca="1" si="135"/>
        <v>57650</v>
      </c>
    </row>
    <row r="411" spans="2:21">
      <c r="B411" s="17">
        <f t="shared" ca="1" si="133"/>
        <v>57650</v>
      </c>
      <c r="C411" s="9">
        <f t="shared" si="136"/>
        <v>407</v>
      </c>
      <c r="D411" s="9"/>
      <c r="E411" s="13">
        <f t="shared" si="134"/>
        <v>265217.57150308817</v>
      </c>
      <c r="F411" s="14">
        <f t="shared" si="119"/>
        <v>22101395.560822356</v>
      </c>
      <c r="G411" s="15">
        <f t="shared" si="120"/>
        <v>1.1252517442989098</v>
      </c>
      <c r="H411" s="13">
        <f t="shared" si="121"/>
        <v>275371.89877581282</v>
      </c>
      <c r="I411" s="13">
        <f t="shared" si="122"/>
        <v>21238480.525736623</v>
      </c>
      <c r="J411" s="15">
        <f t="shared" si="123"/>
        <v>-0.12525174429890984</v>
      </c>
      <c r="K411" s="13">
        <f t="shared" si="124"/>
        <v>-2460105.8025090545</v>
      </c>
      <c r="L411" s="13">
        <f t="shared" si="125"/>
        <v>-191904189.64318424</v>
      </c>
      <c r="M411" s="15">
        <f t="shared" si="126"/>
        <v>-0.12525174429890984</v>
      </c>
      <c r="N411" s="13">
        <f t="shared" si="127"/>
        <v>345598.25808550941</v>
      </c>
      <c r="O411" s="13">
        <f t="shared" si="128"/>
        <v>23698586.328245673</v>
      </c>
      <c r="P411" s="15">
        <f t="shared" si="129"/>
        <v>0.5468078930570669</v>
      </c>
      <c r="Q411" s="7">
        <f t="shared" si="130"/>
        <v>43339876.086558975</v>
      </c>
      <c r="R411" s="7">
        <f t="shared" si="131"/>
        <v>19641289.758313302</v>
      </c>
      <c r="S411" s="13">
        <f>IF('BANCO DE DADOS'!$AD$32="Sim",R411,Q411)</f>
        <v>19641289.758313302</v>
      </c>
      <c r="T411" s="9">
        <f t="shared" si="132"/>
        <v>407</v>
      </c>
      <c r="U411" s="17">
        <f t="shared" ca="1" si="135"/>
        <v>57680</v>
      </c>
    </row>
    <row r="412" spans="2:21">
      <c r="B412" s="17">
        <f t="shared" ca="1" si="133"/>
        <v>57680</v>
      </c>
      <c r="C412" s="9">
        <f>C411+1</f>
        <v>408</v>
      </c>
      <c r="D412" s="9">
        <v>34</v>
      </c>
      <c r="E412" s="13">
        <f t="shared" si="134"/>
        <v>268421.59917007393</v>
      </c>
      <c r="F412" s="14">
        <f t="shared" si="119"/>
        <v>22369817.15999243</v>
      </c>
      <c r="G412" s="15">
        <f t="shared" si="120"/>
        <v>1.1252824561807224</v>
      </c>
      <c r="H412" s="13">
        <f t="shared" si="121"/>
        <v>278850.06770473806</v>
      </c>
      <c r="I412" s="13">
        <f t="shared" si="122"/>
        <v>21517330.59344136</v>
      </c>
      <c r="J412" s="15">
        <f t="shared" si="123"/>
        <v>-0.12528245618072242</v>
      </c>
      <c r="K412" s="13">
        <f t="shared" si="124"/>
        <v>-2490526.376488205</v>
      </c>
      <c r="L412" s="13">
        <f t="shared" si="125"/>
        <v>-194394716.01967245</v>
      </c>
      <c r="M412" s="15">
        <f t="shared" si="126"/>
        <v>-0.12528245618072231</v>
      </c>
      <c r="N412" s="13">
        <f t="shared" si="127"/>
        <v>349962.27920992934</v>
      </c>
      <c r="O412" s="13">
        <f t="shared" si="128"/>
        <v>24007856.969929561</v>
      </c>
      <c r="P412" s="15">
        <f t="shared" si="129"/>
        <v>0.54703616431877045</v>
      </c>
      <c r="Q412" s="7">
        <f t="shared" si="130"/>
        <v>43887147.753433786</v>
      </c>
      <c r="R412" s="7">
        <f t="shared" si="131"/>
        <v>19879290.783504225</v>
      </c>
      <c r="S412" s="13">
        <f>IF('BANCO DE DADOS'!$AD$32="Sim",R412,Q412)</f>
        <v>19879290.783504225</v>
      </c>
      <c r="T412" s="9">
        <f t="shared" si="132"/>
        <v>408</v>
      </c>
      <c r="U412" s="17">
        <f t="shared" ca="1" si="135"/>
        <v>57711</v>
      </c>
    </row>
    <row r="413" spans="2:21">
      <c r="B413" s="17">
        <f t="shared" ca="1" si="133"/>
        <v>57711</v>
      </c>
      <c r="C413" s="9">
        <f t="shared" si="136"/>
        <v>409</v>
      </c>
      <c r="D413" s="9"/>
      <c r="E413" s="13">
        <f t="shared" si="134"/>
        <v>271664.33390021784</v>
      </c>
      <c r="F413" s="14">
        <f t="shared" si="119"/>
        <v>22641481.493892647</v>
      </c>
      <c r="G413" s="15">
        <f t="shared" si="120"/>
        <v>1.1253128607692022</v>
      </c>
      <c r="H413" s="13">
        <f t="shared" si="121"/>
        <v>282371.23008776241</v>
      </c>
      <c r="I413" s="13">
        <f t="shared" si="122"/>
        <v>21799701.823529121</v>
      </c>
      <c r="J413" s="15">
        <f t="shared" si="123"/>
        <v>-0.12531286076920223</v>
      </c>
      <c r="K413" s="13">
        <f t="shared" si="124"/>
        <v>-2521315.5531815737</v>
      </c>
      <c r="L413" s="13">
        <f t="shared" si="125"/>
        <v>-196916031.57285404</v>
      </c>
      <c r="M413" s="15">
        <f t="shared" si="126"/>
        <v>-0.12531286076920234</v>
      </c>
      <c r="N413" s="13">
        <f t="shared" si="127"/>
        <v>354380.23659977649</v>
      </c>
      <c r="O413" s="13">
        <f t="shared" si="128"/>
        <v>24321017.376710698</v>
      </c>
      <c r="P413" s="15">
        <f t="shared" si="129"/>
        <v>0.54726304659796055</v>
      </c>
      <c r="Q413" s="7">
        <f t="shared" si="130"/>
        <v>44441183.317421772</v>
      </c>
      <c r="R413" s="7">
        <f t="shared" si="131"/>
        <v>20120165.940711074</v>
      </c>
      <c r="S413" s="13">
        <f>IF('BANCO DE DADOS'!$AD$32="Sim",R413,Q413)</f>
        <v>20120165.940711074</v>
      </c>
      <c r="T413" s="9">
        <f t="shared" si="132"/>
        <v>409</v>
      </c>
      <c r="U413" s="17">
        <f t="shared" ca="1" si="135"/>
        <v>57742</v>
      </c>
    </row>
    <row r="414" spans="2:21">
      <c r="B414" s="17">
        <f t="shared" ca="1" si="133"/>
        <v>57742</v>
      </c>
      <c r="C414" s="9">
        <f t="shared" si="136"/>
        <v>410</v>
      </c>
      <c r="D414" s="9"/>
      <c r="E414" s="13">
        <f t="shared" si="134"/>
        <v>274946.24330394465</v>
      </c>
      <c r="F414" s="14">
        <f t="shared" si="119"/>
        <v>22916427.737196591</v>
      </c>
      <c r="G414" s="15">
        <f t="shared" si="120"/>
        <v>1.1253429609561159</v>
      </c>
      <c r="H414" s="13">
        <f t="shared" si="121"/>
        <v>285935.91158847383</v>
      </c>
      <c r="I414" s="13">
        <f t="shared" si="122"/>
        <v>22085637.735117596</v>
      </c>
      <c r="J414" s="15">
        <f t="shared" si="123"/>
        <v>-0.12534296095611586</v>
      </c>
      <c r="K414" s="13">
        <f t="shared" si="124"/>
        <v>-2552477.7839074209</v>
      </c>
      <c r="L414" s="13">
        <f t="shared" si="125"/>
        <v>-199468509.35676146</v>
      </c>
      <c r="M414" s="15">
        <f t="shared" si="126"/>
        <v>-0.12534296095611583</v>
      </c>
      <c r="N414" s="13">
        <f t="shared" si="127"/>
        <v>358852.78966695478</v>
      </c>
      <c r="O414" s="13">
        <f t="shared" si="128"/>
        <v>24638115.519025024</v>
      </c>
      <c r="P414" s="15">
        <f t="shared" si="129"/>
        <v>0.54748854881300246</v>
      </c>
      <c r="Q414" s="7">
        <f t="shared" si="130"/>
        <v>45002065.472314194</v>
      </c>
      <c r="R414" s="7">
        <f t="shared" si="131"/>
        <v>20363949.95328917</v>
      </c>
      <c r="S414" s="13">
        <f>IF('BANCO DE DADOS'!$AD$32="Sim",R414,Q414)</f>
        <v>20363949.95328917</v>
      </c>
      <c r="T414" s="9">
        <f t="shared" si="132"/>
        <v>410</v>
      </c>
      <c r="U414" s="17">
        <f t="shared" ca="1" si="135"/>
        <v>57770</v>
      </c>
    </row>
    <row r="415" spans="2:21">
      <c r="B415" s="17">
        <f t="shared" ca="1" si="133"/>
        <v>57770</v>
      </c>
      <c r="C415" s="9">
        <f t="shared" si="136"/>
        <v>411</v>
      </c>
      <c r="D415" s="9"/>
      <c r="E415" s="13">
        <f t="shared" si="134"/>
        <v>278267.80064076459</v>
      </c>
      <c r="F415" s="14">
        <f t="shared" si="119"/>
        <v>23194695.537837356</v>
      </c>
      <c r="G415" s="15">
        <f t="shared" si="120"/>
        <v>1.1253727596086742</v>
      </c>
      <c r="H415" s="13">
        <f t="shared" si="121"/>
        <v>289544.64426121529</v>
      </c>
      <c r="I415" s="13">
        <f t="shared" si="122"/>
        <v>22375182.379378811</v>
      </c>
      <c r="J415" s="15">
        <f t="shared" si="123"/>
        <v>-0.12537275960867422</v>
      </c>
      <c r="K415" s="13">
        <f t="shared" si="124"/>
        <v>-2584017.5737618394</v>
      </c>
      <c r="L415" s="13">
        <f t="shared" si="125"/>
        <v>-202052526.93052331</v>
      </c>
      <c r="M415" s="15">
        <f t="shared" si="126"/>
        <v>-0.12537275960867425</v>
      </c>
      <c r="N415" s="13">
        <f t="shared" si="127"/>
        <v>363380.60583988234</v>
      </c>
      <c r="O415" s="13">
        <f t="shared" si="128"/>
        <v>24959199.953140657</v>
      </c>
      <c r="P415" s="15">
        <f t="shared" si="129"/>
        <v>0.54771267982070104</v>
      </c>
      <c r="Q415" s="7">
        <f t="shared" si="130"/>
        <v>45569877.917216174</v>
      </c>
      <c r="R415" s="7">
        <f t="shared" si="131"/>
        <v>20610677.964075517</v>
      </c>
      <c r="S415" s="13">
        <f>IF('BANCO DE DADOS'!$AD$32="Sim",R415,Q415)</f>
        <v>20610677.964075517</v>
      </c>
      <c r="T415" s="9">
        <f t="shared" si="132"/>
        <v>411</v>
      </c>
      <c r="U415" s="17">
        <f t="shared" ca="1" si="135"/>
        <v>57801</v>
      </c>
    </row>
    <row r="416" spans="2:21">
      <c r="B416" s="17">
        <f t="shared" ca="1" si="133"/>
        <v>57801</v>
      </c>
      <c r="C416" s="9">
        <f t="shared" si="136"/>
        <v>412</v>
      </c>
      <c r="D416" s="9"/>
      <c r="E416" s="13">
        <f t="shared" si="134"/>
        <v>281629.48488751863</v>
      </c>
      <c r="F416" s="14">
        <f t="shared" si="119"/>
        <v>23476325.022724874</v>
      </c>
      <c r="G416" s="15">
        <f t="shared" si="120"/>
        <v>1.1254022595697046</v>
      </c>
      <c r="H416" s="13">
        <f t="shared" si="121"/>
        <v>293197.96662854927</v>
      </c>
      <c r="I416" s="13">
        <f t="shared" si="122"/>
        <v>22668380.346007358</v>
      </c>
      <c r="J416" s="15">
        <f t="shared" si="123"/>
        <v>-0.12540225956970463</v>
      </c>
      <c r="K416" s="13">
        <f t="shared" si="124"/>
        <v>-2615939.482268434</v>
      </c>
      <c r="L416" s="13">
        <f t="shared" si="125"/>
        <v>-204668466.41279173</v>
      </c>
      <c r="M416" s="15">
        <f t="shared" si="126"/>
        <v>-0.12540225956970474</v>
      </c>
      <c r="N416" s="13">
        <f t="shared" si="127"/>
        <v>367964.36066066037</v>
      </c>
      <c r="O416" s="13">
        <f t="shared" si="128"/>
        <v>25284319.828275803</v>
      </c>
      <c r="P416" s="15">
        <f t="shared" si="129"/>
        <v>0.547935448416765</v>
      </c>
      <c r="Q416" s="7">
        <f t="shared" si="130"/>
        <v>46144705.368732244</v>
      </c>
      <c r="R416" s="7">
        <f t="shared" si="131"/>
        <v>20860385.54045644</v>
      </c>
      <c r="S416" s="13">
        <f>IF('BANCO DE DADOS'!$AD$32="Sim",R416,Q416)</f>
        <v>20860385.54045644</v>
      </c>
      <c r="T416" s="9">
        <f t="shared" si="132"/>
        <v>412</v>
      </c>
      <c r="U416" s="17">
        <f t="shared" ca="1" si="135"/>
        <v>57831</v>
      </c>
    </row>
    <row r="417" spans="2:21">
      <c r="B417" s="17">
        <f t="shared" ca="1" si="133"/>
        <v>57831</v>
      </c>
      <c r="C417" s="9">
        <f t="shared" si="136"/>
        <v>413</v>
      </c>
      <c r="D417" s="9"/>
      <c r="E417" s="13">
        <f t="shared" si="134"/>
        <v>285031.78080744809</v>
      </c>
      <c r="F417" s="14">
        <f t="shared" si="119"/>
        <v>23761356.803532321</v>
      </c>
      <c r="G417" s="15">
        <f t="shared" si="120"/>
        <v>1.1254314636578191</v>
      </c>
      <c r="H417" s="13">
        <f t="shared" si="121"/>
        <v>296896.42375966022</v>
      </c>
      <c r="I417" s="13">
        <f t="shared" si="122"/>
        <v>22965276.76976702</v>
      </c>
      <c r="J417" s="15">
        <f t="shared" si="123"/>
        <v>-0.1254314636578191</v>
      </c>
      <c r="K417" s="13">
        <f t="shared" si="124"/>
        <v>-2648248.1240358464</v>
      </c>
      <c r="L417" s="13">
        <f t="shared" si="125"/>
        <v>-207316714.53682756</v>
      </c>
      <c r="M417" s="15">
        <f t="shared" si="126"/>
        <v>-0.12543146365781907</v>
      </c>
      <c r="N417" s="13">
        <f t="shared" si="127"/>
        <v>372604.73788341833</v>
      </c>
      <c r="O417" s="13">
        <f t="shared" si="128"/>
        <v>25613524.893802881</v>
      </c>
      <c r="P417" s="15">
        <f t="shared" si="129"/>
        <v>0.54815686333626701</v>
      </c>
      <c r="Q417" s="7">
        <f t="shared" si="130"/>
        <v>46726633.573299356</v>
      </c>
      <c r="R417" s="7">
        <f t="shared" si="131"/>
        <v>21113108.679496475</v>
      </c>
      <c r="S417" s="13">
        <f>IF('BANCO DE DADOS'!$AD$32="Sim",R417,Q417)</f>
        <v>21113108.679496475</v>
      </c>
      <c r="T417" s="9">
        <f t="shared" si="132"/>
        <v>413</v>
      </c>
      <c r="U417" s="17">
        <f t="shared" ca="1" si="135"/>
        <v>57862</v>
      </c>
    </row>
    <row r="418" spans="2:21">
      <c r="B418" s="17">
        <f t="shared" ca="1" si="133"/>
        <v>57862</v>
      </c>
      <c r="C418" s="9">
        <f t="shared" si="136"/>
        <v>414</v>
      </c>
      <c r="D418" s="9"/>
      <c r="E418" s="13">
        <f t="shared" si="134"/>
        <v>288475.17902009876</v>
      </c>
      <c r="F418" s="14">
        <f t="shared" si="119"/>
        <v>24049831.98255242</v>
      </c>
      <c r="G418" s="15">
        <f t="shared" si="120"/>
        <v>1.1254603746675815</v>
      </c>
      <c r="H418" s="13">
        <f t="shared" si="121"/>
        <v>300640.5673497052</v>
      </c>
      <c r="I418" s="13">
        <f t="shared" si="122"/>
        <v>23265917.337116726</v>
      </c>
      <c r="J418" s="15">
        <f t="shared" si="123"/>
        <v>-0.12546037466758153</v>
      </c>
      <c r="K418" s="13">
        <f t="shared" si="124"/>
        <v>-2680948.1694232076</v>
      </c>
      <c r="L418" s="13">
        <f t="shared" si="125"/>
        <v>-209997662.70625079</v>
      </c>
      <c r="M418" s="15">
        <f t="shared" si="126"/>
        <v>-0.12546037466758145</v>
      </c>
      <c r="N418" s="13">
        <f t="shared" si="127"/>
        <v>377302.4295738496</v>
      </c>
      <c r="O418" s="13">
        <f t="shared" si="128"/>
        <v>25946865.506539945</v>
      </c>
      <c r="P418" s="15">
        <f t="shared" si="129"/>
        <v>0.54837693325410009</v>
      </c>
      <c r="Q418" s="7">
        <f t="shared" si="130"/>
        <v>47315749.319669157</v>
      </c>
      <c r="R418" s="7">
        <f t="shared" si="131"/>
        <v>21368883.813129213</v>
      </c>
      <c r="S418" s="13">
        <f>IF('BANCO DE DADOS'!$AD$32="Sim",R418,Q418)</f>
        <v>21368883.813129213</v>
      </c>
      <c r="T418" s="9">
        <f t="shared" si="132"/>
        <v>414</v>
      </c>
      <c r="U418" s="17">
        <f t="shared" ca="1" si="135"/>
        <v>57892</v>
      </c>
    </row>
    <row r="419" spans="2:21">
      <c r="B419" s="17">
        <f t="shared" ca="1" si="133"/>
        <v>57892</v>
      </c>
      <c r="C419" s="9">
        <f t="shared" si="136"/>
        <v>415</v>
      </c>
      <c r="D419" s="9"/>
      <c r="E419" s="13">
        <f t="shared" si="134"/>
        <v>291960.17607206939</v>
      </c>
      <c r="F419" s="14">
        <f t="shared" si="119"/>
        <v>24341792.158624489</v>
      </c>
      <c r="G419" s="15">
        <f t="shared" si="120"/>
        <v>1.1254889953696772</v>
      </c>
      <c r="H419" s="13">
        <f t="shared" si="121"/>
        <v>304430.95580012567</v>
      </c>
      <c r="I419" s="13">
        <f t="shared" si="122"/>
        <v>23570348.292916853</v>
      </c>
      <c r="J419" s="15">
        <f t="shared" si="123"/>
        <v>-0.12548899536967717</v>
      </c>
      <c r="K419" s="13">
        <f t="shared" si="124"/>
        <v>-2714044.3452136554</v>
      </c>
      <c r="L419" s="13">
        <f t="shared" si="125"/>
        <v>-212711707.05146444</v>
      </c>
      <c r="M419" s="15">
        <f t="shared" si="126"/>
        <v>-0.12548899536967706</v>
      </c>
      <c r="N419" s="13">
        <f t="shared" si="127"/>
        <v>382058.13620995131</v>
      </c>
      <c r="O419" s="13">
        <f t="shared" si="128"/>
        <v>26284392.638130516</v>
      </c>
      <c r="P419" s="15">
        <f t="shared" si="129"/>
        <v>0.54859566678543037</v>
      </c>
      <c r="Q419" s="7">
        <f t="shared" si="130"/>
        <v>47912140.451541349</v>
      </c>
      <c r="R419" s="7">
        <f t="shared" si="131"/>
        <v>21627747.813410833</v>
      </c>
      <c r="S419" s="13">
        <f>IF('BANCO DE DADOS'!$AD$32="Sim",R419,Q419)</f>
        <v>21627747.813410833</v>
      </c>
      <c r="T419" s="9">
        <f t="shared" si="132"/>
        <v>415</v>
      </c>
      <c r="U419" s="17">
        <f t="shared" ca="1" si="135"/>
        <v>57923</v>
      </c>
    </row>
    <row r="420" spans="2:21">
      <c r="B420" s="17">
        <f t="shared" ca="1" si="133"/>
        <v>57923</v>
      </c>
      <c r="C420" s="9">
        <f t="shared" si="136"/>
        <v>416</v>
      </c>
      <c r="D420" s="9"/>
      <c r="E420" s="13">
        <f t="shared" si="134"/>
        <v>295487.27450861497</v>
      </c>
      <c r="F420" s="14">
        <f t="shared" si="119"/>
        <v>24637279.433133103</v>
      </c>
      <c r="G420" s="15">
        <f t="shared" si="120"/>
        <v>1.1255173285110784</v>
      </c>
      <c r="H420" s="13">
        <f t="shared" si="121"/>
        <v>308268.15429993038</v>
      </c>
      <c r="I420" s="13">
        <f t="shared" si="122"/>
        <v>23878616.447216783</v>
      </c>
      <c r="J420" s="15">
        <f t="shared" si="123"/>
        <v>-0.12551732851107844</v>
      </c>
      <c r="K420" s="13">
        <f t="shared" si="124"/>
        <v>-2747541.4352959618</v>
      </c>
      <c r="L420" s="13">
        <f t="shared" si="125"/>
        <v>-215459248.48676041</v>
      </c>
      <c r="M420" s="15">
        <f t="shared" si="126"/>
        <v>-0.12551732851107847</v>
      </c>
      <c r="N420" s="13">
        <f t="shared" si="127"/>
        <v>386872.56678398373</v>
      </c>
      <c r="O420" s="13">
        <f t="shared" si="128"/>
        <v>26626157.882512756</v>
      </c>
      <c r="P420" s="15">
        <f t="shared" si="129"/>
        <v>0.54881307248614553</v>
      </c>
      <c r="Q420" s="7">
        <f t="shared" si="130"/>
        <v>48515895.880349897</v>
      </c>
      <c r="R420" s="7">
        <f t="shared" si="131"/>
        <v>21889737.997837141</v>
      </c>
      <c r="S420" s="13">
        <f>IF('BANCO DE DADOS'!$AD$32="Sim",R420,Q420)</f>
        <v>21889737.997837141</v>
      </c>
      <c r="T420" s="9">
        <f t="shared" si="132"/>
        <v>416</v>
      </c>
      <c r="U420" s="17">
        <f t="shared" ca="1" si="135"/>
        <v>57954</v>
      </c>
    </row>
    <row r="421" spans="2:21">
      <c r="B421" s="17">
        <f t="shared" ca="1" si="133"/>
        <v>57954</v>
      </c>
      <c r="C421" s="9">
        <f t="shared" si="136"/>
        <v>417</v>
      </c>
      <c r="D421" s="9"/>
      <c r="E421" s="13">
        <f t="shared" si="134"/>
        <v>299056.98294611491</v>
      </c>
      <c r="F421" s="14">
        <f t="shared" si="119"/>
        <v>24936336.416079219</v>
      </c>
      <c r="G421" s="15">
        <f t="shared" si="120"/>
        <v>1.1255453768152128</v>
      </c>
      <c r="H421" s="13">
        <f t="shared" si="121"/>
        <v>312152.73490796261</v>
      </c>
      <c r="I421" s="13">
        <f t="shared" si="122"/>
        <v>24190769.182124745</v>
      </c>
      <c r="J421" s="15">
        <f t="shared" si="123"/>
        <v>-0.12554537681521283</v>
      </c>
      <c r="K421" s="13">
        <f t="shared" si="124"/>
        <v>-2781444.2813544199</v>
      </c>
      <c r="L421" s="13">
        <f t="shared" si="125"/>
        <v>-218240692.76811484</v>
      </c>
      <c r="M421" s="15">
        <f t="shared" si="126"/>
        <v>-0.12554537681521283</v>
      </c>
      <c r="N421" s="13">
        <f t="shared" si="127"/>
        <v>391746.43890566274</v>
      </c>
      <c r="O421" s="13">
        <f t="shared" si="128"/>
        <v>26972213.463479172</v>
      </c>
      <c r="P421" s="15">
        <f t="shared" si="129"/>
        <v>0.54902915885330006</v>
      </c>
      <c r="Q421" s="7">
        <f t="shared" si="130"/>
        <v>49127105.598203972</v>
      </c>
      <c r="R421" s="7">
        <f t="shared" si="131"/>
        <v>22154892.1347248</v>
      </c>
      <c r="S421" s="13">
        <f>IF('BANCO DE DADOS'!$AD$32="Sim",R421,Q421)</f>
        <v>22154892.1347248</v>
      </c>
      <c r="T421" s="9">
        <f t="shared" si="132"/>
        <v>417</v>
      </c>
      <c r="U421" s="17">
        <f t="shared" ca="1" si="135"/>
        <v>57984</v>
      </c>
    </row>
    <row r="422" spans="2:21">
      <c r="B422" s="17">
        <f t="shared" ca="1" si="133"/>
        <v>57984</v>
      </c>
      <c r="C422" s="9">
        <f t="shared" si="136"/>
        <v>418</v>
      </c>
      <c r="D422" s="9"/>
      <c r="E422" s="13">
        <f t="shared" si="134"/>
        <v>302669.81614541705</v>
      </c>
      <c r="F422" s="14">
        <f t="shared" si="119"/>
        <v>25239006.232224636</v>
      </c>
      <c r="G422" s="15">
        <f t="shared" si="120"/>
        <v>1.1255731429821276</v>
      </c>
      <c r="H422" s="13">
        <f t="shared" si="121"/>
        <v>316085.27663616242</v>
      </c>
      <c r="I422" s="13">
        <f t="shared" si="122"/>
        <v>24506854.458760906</v>
      </c>
      <c r="J422" s="15">
        <f t="shared" si="123"/>
        <v>-0.12557314298212763</v>
      </c>
      <c r="K422" s="13">
        <f t="shared" si="124"/>
        <v>-2815757.7835670486</v>
      </c>
      <c r="L422" s="13">
        <f t="shared" si="125"/>
        <v>-221056450.55168188</v>
      </c>
      <c r="M422" s="15">
        <f t="shared" si="126"/>
        <v>-0.12557314298212754</v>
      </c>
      <c r="N422" s="13">
        <f t="shared" si="127"/>
        <v>396680.47890660242</v>
      </c>
      <c r="O422" s="13">
        <f t="shared" si="128"/>
        <v>27322612.242327966</v>
      </c>
      <c r="P422" s="15">
        <f t="shared" si="129"/>
        <v>0.54924393432555674</v>
      </c>
      <c r="Q422" s="7">
        <f t="shared" si="130"/>
        <v>49745860.690985553</v>
      </c>
      <c r="R422" s="7">
        <f t="shared" si="131"/>
        <v>22423248.448657587</v>
      </c>
      <c r="S422" s="13">
        <f>IF('BANCO DE DADOS'!$AD$32="Sim",R422,Q422)</f>
        <v>22423248.448657587</v>
      </c>
      <c r="T422" s="9">
        <f t="shared" si="132"/>
        <v>418</v>
      </c>
      <c r="U422" s="17">
        <f t="shared" ca="1" si="135"/>
        <v>58015</v>
      </c>
    </row>
    <row r="423" spans="2:21">
      <c r="B423" s="17">
        <f t="shared" ca="1" si="133"/>
        <v>58015</v>
      </c>
      <c r="C423" s="9">
        <f t="shared" si="136"/>
        <v>419</v>
      </c>
      <c r="D423" s="9"/>
      <c r="E423" s="13">
        <f t="shared" si="134"/>
        <v>306326.29508606723</v>
      </c>
      <c r="F423" s="14">
        <f t="shared" si="119"/>
        <v>25545332.527310703</v>
      </c>
      <c r="G423" s="15">
        <f t="shared" si="120"/>
        <v>1.1256006296886554</v>
      </c>
      <c r="H423" s="13">
        <f t="shared" si="121"/>
        <v>320066.36553383712</v>
      </c>
      <c r="I423" s="13">
        <f t="shared" si="122"/>
        <v>24826920.824294742</v>
      </c>
      <c r="J423" s="15">
        <f t="shared" si="123"/>
        <v>-0.12560062968865537</v>
      </c>
      <c r="K423" s="13">
        <f t="shared" si="124"/>
        <v>-2850486.901312232</v>
      </c>
      <c r="L423" s="13">
        <f t="shared" si="125"/>
        <v>-223906937.45299411</v>
      </c>
      <c r="M423" s="15">
        <f t="shared" si="126"/>
        <v>-0.12560062968865529</v>
      </c>
      <c r="N423" s="13">
        <f t="shared" si="127"/>
        <v>401675.42194602021</v>
      </c>
      <c r="O423" s="13">
        <f t="shared" si="128"/>
        <v>27677407.725606989</v>
      </c>
      <c r="P423" s="15">
        <f t="shared" si="129"/>
        <v>0.54945740728362424</v>
      </c>
      <c r="Q423" s="7">
        <f t="shared" si="130"/>
        <v>50372253.35160546</v>
      </c>
      <c r="R423" s="7">
        <f t="shared" si="131"/>
        <v>22694845.625998471</v>
      </c>
      <c r="S423" s="13">
        <f>IF('BANCO DE DADOS'!$AD$32="Sim",R423,Q423)</f>
        <v>22694845.625998471</v>
      </c>
      <c r="T423" s="9">
        <f t="shared" si="132"/>
        <v>419</v>
      </c>
      <c r="U423" s="17">
        <f t="shared" ca="1" si="135"/>
        <v>58045</v>
      </c>
    </row>
    <row r="424" spans="2:21">
      <c r="B424" s="17">
        <f t="shared" ca="1" si="133"/>
        <v>58045</v>
      </c>
      <c r="C424" s="9">
        <f>C423+1</f>
        <v>420</v>
      </c>
      <c r="D424" s="9">
        <v>35</v>
      </c>
      <c r="E424" s="13">
        <f t="shared" si="134"/>
        <v>310026.94704143581</v>
      </c>
      <c r="F424" s="14">
        <f t="shared" si="119"/>
        <v>25855359.47435214</v>
      </c>
      <c r="G424" s="15">
        <f t="shared" si="120"/>
        <v>1.1256278395885793</v>
      </c>
      <c r="H424" s="13">
        <f t="shared" si="121"/>
        <v>324096.59477295075</v>
      </c>
      <c r="I424" s="13">
        <f t="shared" si="122"/>
        <v>25151017.419067692</v>
      </c>
      <c r="J424" s="15">
        <f t="shared" si="123"/>
        <v>-0.12562783958857926</v>
      </c>
      <c r="K424" s="13">
        <f t="shared" si="124"/>
        <v>-2885636.6538839117</v>
      </c>
      <c r="L424" s="13">
        <f t="shared" si="125"/>
        <v>-226792574.10687801</v>
      </c>
      <c r="M424" s="15">
        <f t="shared" si="126"/>
        <v>-0.12562783958857929</v>
      </c>
      <c r="N424" s="13">
        <f t="shared" si="127"/>
        <v>406732.01211772201</v>
      </c>
      <c r="O424" s="13">
        <f t="shared" si="128"/>
        <v>28036654.072951619</v>
      </c>
      <c r="P424" s="15">
        <f t="shared" si="129"/>
        <v>0.54966958605069105</v>
      </c>
      <c r="Q424" s="7">
        <f t="shared" si="130"/>
        <v>51006376.893419847</v>
      </c>
      <c r="R424" s="7">
        <f t="shared" si="131"/>
        <v>22969722.820468228</v>
      </c>
      <c r="S424" s="13">
        <f>IF('BANCO DE DADOS'!$AD$32="Sim",R424,Q424)</f>
        <v>22969722.820468228</v>
      </c>
      <c r="T424" s="9">
        <f t="shared" si="132"/>
        <v>420</v>
      </c>
      <c r="U424" s="17">
        <f t="shared" ca="1" si="135"/>
        <v>58076</v>
      </c>
    </row>
    <row r="425" spans="2:21">
      <c r="B425" s="17">
        <f t="shared" ca="1" si="133"/>
        <v>58076</v>
      </c>
      <c r="C425" s="9">
        <f t="shared" si="136"/>
        <v>421</v>
      </c>
      <c r="D425" s="9"/>
      <c r="E425" s="13">
        <f t="shared" si="134"/>
        <v>313772.30565475201</v>
      </c>
      <c r="F425" s="14">
        <f t="shared" si="119"/>
        <v>26169131.780006893</v>
      </c>
      <c r="G425" s="15">
        <f t="shared" si="120"/>
        <v>1.1256547753127968</v>
      </c>
      <c r="H425" s="13">
        <f t="shared" si="121"/>
        <v>328176.56473444653</v>
      </c>
      <c r="I425" s="13">
        <f t="shared" si="122"/>
        <v>25479193.98380214</v>
      </c>
      <c r="J425" s="15">
        <f t="shared" si="123"/>
        <v>-0.12565477531279678</v>
      </c>
      <c r="K425" s="13">
        <f t="shared" si="124"/>
        <v>-2921212.1212153956</v>
      </c>
      <c r="L425" s="13">
        <f t="shared" si="125"/>
        <v>-229713786.22809342</v>
      </c>
      <c r="M425" s="15">
        <f t="shared" si="126"/>
        <v>-0.12565477531279673</v>
      </c>
      <c r="N425" s="13">
        <f t="shared" si="127"/>
        <v>411851.00255838159</v>
      </c>
      <c r="O425" s="13">
        <f t="shared" si="128"/>
        <v>28400406.105017543</v>
      </c>
      <c r="P425" s="15">
        <f t="shared" si="129"/>
        <v>0.54988047889285596</v>
      </c>
      <c r="Q425" s="7">
        <f t="shared" si="130"/>
        <v>51648325.76380904</v>
      </c>
      <c r="R425" s="7">
        <f t="shared" si="131"/>
        <v>23247919.658791497</v>
      </c>
      <c r="S425" s="13">
        <f>IF('BANCO DE DADOS'!$AD$32="Sim",R425,Q425)</f>
        <v>23247919.658791497</v>
      </c>
      <c r="T425" s="9">
        <f t="shared" si="132"/>
        <v>421</v>
      </c>
      <c r="U425" s="17">
        <f t="shared" ca="1" si="135"/>
        <v>58107</v>
      </c>
    </row>
    <row r="426" spans="2:21">
      <c r="B426" s="17">
        <f t="shared" ca="1" si="133"/>
        <v>58107</v>
      </c>
      <c r="C426" s="9">
        <f t="shared" si="136"/>
        <v>422</v>
      </c>
      <c r="D426" s="9"/>
      <c r="E426" s="13">
        <f t="shared" si="134"/>
        <v>317562.91101605643</v>
      </c>
      <c r="F426" s="14">
        <f t="shared" si="119"/>
        <v>26486694.691022951</v>
      </c>
      <c r="G426" s="15">
        <f t="shared" si="120"/>
        <v>1.1256814394694823</v>
      </c>
      <c r="H426" s="13">
        <f t="shared" si="121"/>
        <v>332306.88309561327</v>
      </c>
      <c r="I426" s="13">
        <f t="shared" si="122"/>
        <v>25811500.866897754</v>
      </c>
      <c r="J426" s="15">
        <f t="shared" si="123"/>
        <v>-0.12568143946948229</v>
      </c>
      <c r="K426" s="13">
        <f t="shared" si="124"/>
        <v>-2957218.4446119294</v>
      </c>
      <c r="L426" s="13">
        <f t="shared" si="125"/>
        <v>-232671004.67270535</v>
      </c>
      <c r="M426" s="15">
        <f t="shared" si="126"/>
        <v>-0.12568143946948235</v>
      </c>
      <c r="N426" s="13">
        <f t="shared" si="127"/>
        <v>417033.15555713081</v>
      </c>
      <c r="O426" s="13">
        <f t="shared" si="128"/>
        <v>28768719.311509687</v>
      </c>
      <c r="P426" s="15">
        <f t="shared" si="129"/>
        <v>0.55009009401955522</v>
      </c>
      <c r="Q426" s="7">
        <f t="shared" si="130"/>
        <v>52298195.557920709</v>
      </c>
      <c r="R426" s="7">
        <f t="shared" si="131"/>
        <v>23529476.246411022</v>
      </c>
      <c r="S426" s="13">
        <f>IF('BANCO DE DADOS'!$AD$32="Sim",R426,Q426)</f>
        <v>23529476.246411022</v>
      </c>
      <c r="T426" s="9">
        <f t="shared" si="132"/>
        <v>422</v>
      </c>
      <c r="U426" s="17">
        <f t="shared" ca="1" si="135"/>
        <v>58135</v>
      </c>
    </row>
    <row r="427" spans="2:21">
      <c r="B427" s="17">
        <f t="shared" ca="1" si="133"/>
        <v>58135</v>
      </c>
      <c r="C427" s="9">
        <f t="shared" si="136"/>
        <v>423</v>
      </c>
      <c r="D427" s="9"/>
      <c r="E427" s="13">
        <f t="shared" si="134"/>
        <v>321399.30974008341</v>
      </c>
      <c r="F427" s="14">
        <f t="shared" si="119"/>
        <v>26808094.000763036</v>
      </c>
      <c r="G427" s="15">
        <f t="shared" si="120"/>
        <v>1.1257078346442513</v>
      </c>
      <c r="H427" s="13">
        <f t="shared" si="121"/>
        <v>336488.16491850949</v>
      </c>
      <c r="I427" s="13">
        <f t="shared" si="122"/>
        <v>26147989.031816263</v>
      </c>
      <c r="J427" s="15">
        <f t="shared" si="123"/>
        <v>-0.12570783464425128</v>
      </c>
      <c r="K427" s="13">
        <f t="shared" si="124"/>
        <v>-2993660.8274921142</v>
      </c>
      <c r="L427" s="13">
        <f t="shared" si="125"/>
        <v>-235664665.50019747</v>
      </c>
      <c r="M427" s="15">
        <f t="shared" si="126"/>
        <v>-0.12570783464425131</v>
      </c>
      <c r="N427" s="13">
        <f t="shared" si="127"/>
        <v>422279.2426664753</v>
      </c>
      <c r="O427" s="13">
        <f t="shared" si="128"/>
        <v>29141649.859308381</v>
      </c>
      <c r="P427" s="15">
        <f t="shared" si="129"/>
        <v>0.55029843958398583</v>
      </c>
      <c r="Q427" s="7">
        <f t="shared" si="130"/>
        <v>52956083.032579303</v>
      </c>
      <c r="R427" s="7">
        <f t="shared" si="131"/>
        <v>23814433.173270922</v>
      </c>
      <c r="S427" s="13">
        <f>IF('BANCO DE DADOS'!$AD$32="Sim",R427,Q427)</f>
        <v>23814433.173270922</v>
      </c>
      <c r="T427" s="9">
        <f t="shared" si="132"/>
        <v>423</v>
      </c>
      <c r="U427" s="17">
        <f t="shared" ca="1" si="135"/>
        <v>58166</v>
      </c>
    </row>
    <row r="428" spans="2:21">
      <c r="B428" s="17">
        <f t="shared" ca="1" si="133"/>
        <v>58166</v>
      </c>
      <c r="C428" s="9">
        <f t="shared" si="136"/>
        <v>424</v>
      </c>
      <c r="D428" s="9"/>
      <c r="E428" s="13">
        <f t="shared" si="134"/>
        <v>325282.05504508433</v>
      </c>
      <c r="F428" s="14">
        <f t="shared" si="119"/>
        <v>27133376.055808119</v>
      </c>
      <c r="G428" s="15">
        <f t="shared" si="120"/>
        <v>1.1257339634003212</v>
      </c>
      <c r="H428" s="13">
        <f t="shared" si="121"/>
        <v>340721.03273945698</v>
      </c>
      <c r="I428" s="13">
        <f t="shared" si="122"/>
        <v>26488710.064555719</v>
      </c>
      <c r="J428" s="15">
        <f t="shared" si="123"/>
        <v>-0.12573396340032117</v>
      </c>
      <c r="K428" s="13">
        <f t="shared" si="124"/>
        <v>-3030544.5361382738</v>
      </c>
      <c r="L428" s="13">
        <f t="shared" si="125"/>
        <v>-238695210.03633574</v>
      </c>
      <c r="M428" s="15">
        <f t="shared" si="126"/>
        <v>-0.12573396340032109</v>
      </c>
      <c r="N428" s="13">
        <f t="shared" si="127"/>
        <v>427590.04481455276</v>
      </c>
      <c r="O428" s="13">
        <f t="shared" si="128"/>
        <v>29519254.600694001</v>
      </c>
      <c r="P428" s="15">
        <f t="shared" si="129"/>
        <v>0.55050552368352546</v>
      </c>
      <c r="Q428" s="7">
        <f t="shared" si="130"/>
        <v>53622086.120363846</v>
      </c>
      <c r="R428" s="7">
        <f t="shared" si="131"/>
        <v>24102831.519669846</v>
      </c>
      <c r="S428" s="13">
        <f>IF('BANCO DE DADOS'!$AD$32="Sim",R428,Q428)</f>
        <v>24102831.519669846</v>
      </c>
      <c r="T428" s="9">
        <f t="shared" si="132"/>
        <v>424</v>
      </c>
      <c r="U428" s="17">
        <f t="shared" ca="1" si="135"/>
        <v>58196</v>
      </c>
    </row>
    <row r="429" spans="2:21">
      <c r="B429" s="17">
        <f t="shared" ca="1" si="133"/>
        <v>58196</v>
      </c>
      <c r="C429" s="9">
        <f t="shared" si="136"/>
        <v>425</v>
      </c>
      <c r="D429" s="9"/>
      <c r="E429" s="13">
        <f t="shared" si="134"/>
        <v>329211.70683260291</v>
      </c>
      <c r="F429" s="14">
        <f t="shared" ref="F429:F492" si="137">F428+E429</f>
        <v>27462587.762640722</v>
      </c>
      <c r="G429" s="15">
        <f t="shared" ref="G429:G492" si="138">IF(F429&lt;=0,0,F429/S429)</f>
        <v>1.1257598282786729</v>
      </c>
      <c r="H429" s="13">
        <f t="shared" ref="H429:H492" si="139">Q428*Taxa</f>
        <v>345006.11665961798</v>
      </c>
      <c r="I429" s="13">
        <f t="shared" ref="I429:I492" si="140">I428+H429</f>
        <v>26833716.181215338</v>
      </c>
      <c r="J429" s="15">
        <f t="shared" ref="J429:J492" si="141">1-G429</f>
        <v>-0.12575982827867294</v>
      </c>
      <c r="K429" s="13">
        <f t="shared" ref="K429:K492" si="142">R429-F429</f>
        <v>-3067874.9004558995</v>
      </c>
      <c r="L429" s="13">
        <f t="shared" ref="L429:L492" si="143">L428+K429</f>
        <v>-241763084.93679163</v>
      </c>
      <c r="M429" s="15">
        <f t="shared" ref="M429:M492" si="144">K429/R429</f>
        <v>-0.12575982827867302</v>
      </c>
      <c r="N429" s="13">
        <f t="shared" ref="N429:N492" si="145">Q429*Inflação</f>
        <v>432966.35241874959</v>
      </c>
      <c r="O429" s="13">
        <f t="shared" ref="O429:O492" si="146">Q429-R429</f>
        <v>29901591.081671245</v>
      </c>
      <c r="P429" s="15">
        <f t="shared" ref="P429:P492" si="147">O429/Q429</f>
        <v>0.55071135436014851</v>
      </c>
      <c r="Q429" s="7">
        <f t="shared" ref="Q429:Q492" si="148">Q428+E429+H429</f>
        <v>54296303.943856068</v>
      </c>
      <c r="R429" s="7">
        <f t="shared" ref="R429:R492" si="149">(R428+E429)*(1+((1+Taxa)/(1+Inflação)-1))</f>
        <v>24394712.862184823</v>
      </c>
      <c r="S429" s="13">
        <f>IF('BANCO DE DADOS'!$AD$32="Sim",R429,Q429)</f>
        <v>24394712.862184823</v>
      </c>
      <c r="T429" s="9">
        <f t="shared" ref="T429:T492" si="150">C429</f>
        <v>425</v>
      </c>
      <c r="U429" s="17">
        <f t="shared" ca="1" si="135"/>
        <v>58227</v>
      </c>
    </row>
    <row r="430" spans="2:21">
      <c r="B430" s="17">
        <f t="shared" ca="1" si="133"/>
        <v>58227</v>
      </c>
      <c r="C430" s="9">
        <f t="shared" si="136"/>
        <v>426</v>
      </c>
      <c r="D430" s="9"/>
      <c r="E430" s="13">
        <f t="shared" si="134"/>
        <v>333188.83176821447</v>
      </c>
      <c r="F430" s="14">
        <f t="shared" si="137"/>
        <v>27795776.594408937</v>
      </c>
      <c r="G430" s="15">
        <f t="shared" si="138"/>
        <v>1.1257854317982126</v>
      </c>
      <c r="H430" s="13">
        <f t="shared" si="139"/>
        <v>349344.05443666794</v>
      </c>
      <c r="I430" s="13">
        <f t="shared" si="140"/>
        <v>27183060.235652007</v>
      </c>
      <c r="J430" s="15">
        <f t="shared" si="141"/>
        <v>-0.12578543179821255</v>
      </c>
      <c r="K430" s="13">
        <f t="shared" si="142"/>
        <v>-3105657.3147422485</v>
      </c>
      <c r="L430" s="13">
        <f t="shared" si="143"/>
        <v>-244868742.25153387</v>
      </c>
      <c r="M430" s="15">
        <f t="shared" si="144"/>
        <v>-0.12578543179821261</v>
      </c>
      <c r="N430" s="13">
        <f t="shared" si="145"/>
        <v>438408.96550069231</v>
      </c>
      <c r="O430" s="13">
        <f t="shared" si="146"/>
        <v>30288717.550394263</v>
      </c>
      <c r="P430" s="15">
        <f t="shared" si="147"/>
        <v>0.5509159396008394</v>
      </c>
      <c r="Q430" s="7">
        <f t="shared" si="148"/>
        <v>54978836.830060951</v>
      </c>
      <c r="R430" s="7">
        <f t="shared" si="149"/>
        <v>24690119.279666688</v>
      </c>
      <c r="S430" s="13">
        <f>IF('BANCO DE DADOS'!$AD$32="Sim",R430,Q430)</f>
        <v>24690119.279666688</v>
      </c>
      <c r="T430" s="9">
        <f t="shared" si="150"/>
        <v>426</v>
      </c>
      <c r="U430" s="17">
        <f t="shared" ca="1" si="135"/>
        <v>58257</v>
      </c>
    </row>
    <row r="431" spans="2:21">
      <c r="B431" s="17">
        <f t="shared" ca="1" si="133"/>
        <v>58257</v>
      </c>
      <c r="C431" s="9">
        <f t="shared" si="136"/>
        <v>427</v>
      </c>
      <c r="D431" s="9"/>
      <c r="E431" s="13">
        <f t="shared" si="134"/>
        <v>337214.00336324057</v>
      </c>
      <c r="F431" s="14">
        <f t="shared" si="137"/>
        <v>28132990.597772177</v>
      </c>
      <c r="G431" s="15">
        <f t="shared" si="138"/>
        <v>1.12581077645593</v>
      </c>
      <c r="H431" s="13">
        <f t="shared" si="139"/>
        <v>353735.49157757772</v>
      </c>
      <c r="I431" s="13">
        <f t="shared" si="140"/>
        <v>27536795.727229584</v>
      </c>
      <c r="J431" s="15">
        <f t="shared" si="141"/>
        <v>-0.12581077645592997</v>
      </c>
      <c r="K431" s="13">
        <f t="shared" si="142"/>
        <v>-3143897.2384642512</v>
      </c>
      <c r="L431" s="13">
        <f t="shared" si="143"/>
        <v>-248012639.4899981</v>
      </c>
      <c r="M431" s="15">
        <f t="shared" si="144"/>
        <v>-0.12581077645592986</v>
      </c>
      <c r="N431" s="13">
        <f t="shared" si="145"/>
        <v>443918.69380263059</v>
      </c>
      <c r="O431" s="13">
        <f t="shared" si="146"/>
        <v>30680692.96569385</v>
      </c>
      <c r="P431" s="15">
        <f t="shared" si="147"/>
        <v>0.55111928733800242</v>
      </c>
      <c r="Q431" s="7">
        <f t="shared" si="148"/>
        <v>55669786.325001776</v>
      </c>
      <c r="R431" s="7">
        <f t="shared" si="149"/>
        <v>24989093.359307926</v>
      </c>
      <c r="S431" s="13">
        <f>IF('BANCO DE DADOS'!$AD$32="Sim",R431,Q431)</f>
        <v>24989093.359307926</v>
      </c>
      <c r="T431" s="9">
        <f t="shared" si="150"/>
        <v>427</v>
      </c>
      <c r="U431" s="17">
        <f t="shared" ca="1" si="135"/>
        <v>58288</v>
      </c>
    </row>
    <row r="432" spans="2:21">
      <c r="B432" s="17">
        <f t="shared" ca="1" si="133"/>
        <v>58288</v>
      </c>
      <c r="C432" s="9">
        <f t="shared" si="136"/>
        <v>428</v>
      </c>
      <c r="D432" s="9"/>
      <c r="E432" s="13">
        <f t="shared" si="134"/>
        <v>341287.8020574507</v>
      </c>
      <c r="F432" s="14">
        <f t="shared" si="137"/>
        <v>28474278.39982963</v>
      </c>
      <c r="G432" s="15">
        <f t="shared" si="138"/>
        <v>1.1258358647270585</v>
      </c>
      <c r="H432" s="13">
        <f t="shared" si="139"/>
        <v>358181.08143251867</v>
      </c>
      <c r="I432" s="13">
        <f t="shared" si="140"/>
        <v>27894976.808662102</v>
      </c>
      <c r="J432" s="15">
        <f t="shared" si="141"/>
        <v>-0.12583586472705854</v>
      </c>
      <c r="K432" s="13">
        <f t="shared" si="142"/>
        <v>-3182600.1970458031</v>
      </c>
      <c r="L432" s="13">
        <f t="shared" si="143"/>
        <v>-251195239.68704391</v>
      </c>
      <c r="M432" s="15">
        <f t="shared" si="144"/>
        <v>-0.12583586472705863</v>
      </c>
      <c r="N432" s="13">
        <f t="shared" si="145"/>
        <v>449496.35690522817</v>
      </c>
      <c r="O432" s="13">
        <f t="shared" si="146"/>
        <v>31077577.005707923</v>
      </c>
      <c r="P432" s="15">
        <f t="shared" si="147"/>
        <v>0.5513214054498673</v>
      </c>
      <c r="Q432" s="7">
        <f t="shared" si="148"/>
        <v>56369255.20849175</v>
      </c>
      <c r="R432" s="7">
        <f t="shared" si="149"/>
        <v>25291678.202783827</v>
      </c>
      <c r="S432" s="13">
        <f>IF('BANCO DE DADOS'!$AD$32="Sim",R432,Q432)</f>
        <v>25291678.202783827</v>
      </c>
      <c r="T432" s="9">
        <f t="shared" si="150"/>
        <v>428</v>
      </c>
      <c r="U432" s="17">
        <f t="shared" ca="1" si="135"/>
        <v>58319</v>
      </c>
    </row>
    <row r="433" spans="2:21">
      <c r="B433" s="17">
        <f t="shared" ca="1" si="133"/>
        <v>58319</v>
      </c>
      <c r="C433" s="9">
        <f t="shared" si="136"/>
        <v>429</v>
      </c>
      <c r="D433" s="9"/>
      <c r="E433" s="13">
        <f t="shared" si="134"/>
        <v>345410.81530276313</v>
      </c>
      <c r="F433" s="14">
        <f t="shared" si="137"/>
        <v>28819689.215132393</v>
      </c>
      <c r="G433" s="15">
        <f t="shared" si="138"/>
        <v>1.1258606990652356</v>
      </c>
      <c r="H433" s="13">
        <f t="shared" si="139"/>
        <v>362681.48528990359</v>
      </c>
      <c r="I433" s="13">
        <f t="shared" si="140"/>
        <v>28257658.293952007</v>
      </c>
      <c r="J433" s="15">
        <f t="shared" si="141"/>
        <v>-0.12586069906523556</v>
      </c>
      <c r="K433" s="13">
        <f t="shared" si="142"/>
        <v>-3221771.7826645784</v>
      </c>
      <c r="L433" s="13">
        <f t="shared" si="143"/>
        <v>-254417011.46970847</v>
      </c>
      <c r="M433" s="15">
        <f t="shared" si="144"/>
        <v>-0.12586069906523553</v>
      </c>
      <c r="N433" s="13">
        <f t="shared" si="145"/>
        <v>455142.78434677963</v>
      </c>
      <c r="O433" s="13">
        <f t="shared" si="146"/>
        <v>31479430.076616604</v>
      </c>
      <c r="P433" s="15">
        <f t="shared" si="147"/>
        <v>0.5515223017608929</v>
      </c>
      <c r="Q433" s="7">
        <f t="shared" si="148"/>
        <v>57077347.509084418</v>
      </c>
      <c r="R433" s="7">
        <f t="shared" si="149"/>
        <v>25597917.432467815</v>
      </c>
      <c r="S433" s="13">
        <f>IF('BANCO DE DADOS'!$AD$32="Sim",R433,Q433)</f>
        <v>25597917.432467815</v>
      </c>
      <c r="T433" s="9">
        <f t="shared" si="150"/>
        <v>429</v>
      </c>
      <c r="U433" s="17">
        <f t="shared" ca="1" si="135"/>
        <v>58349</v>
      </c>
    </row>
    <row r="434" spans="2:21">
      <c r="B434" s="17">
        <f t="shared" ca="1" si="133"/>
        <v>58349</v>
      </c>
      <c r="C434" s="9">
        <f t="shared" si="136"/>
        <v>430</v>
      </c>
      <c r="D434" s="9"/>
      <c r="E434" s="13">
        <f t="shared" si="134"/>
        <v>349583.63764795713</v>
      </c>
      <c r="F434" s="14">
        <f t="shared" si="137"/>
        <v>29169272.85278035</v>
      </c>
      <c r="G434" s="15">
        <f t="shared" si="138"/>
        <v>1.1258852819026572</v>
      </c>
      <c r="H434" s="13">
        <f t="shared" si="139"/>
        <v>367237.37247257843</v>
      </c>
      <c r="I434" s="13">
        <f t="shared" si="140"/>
        <v>28624895.666424584</v>
      </c>
      <c r="J434" s="15">
        <f t="shared" si="141"/>
        <v>-0.12588528190265724</v>
      </c>
      <c r="K434" s="13">
        <f t="shared" si="142"/>
        <v>-3261417.6550584473</v>
      </c>
      <c r="L434" s="13">
        <f t="shared" si="143"/>
        <v>-257678429.12476692</v>
      </c>
      <c r="M434" s="15">
        <f t="shared" si="144"/>
        <v>-0.12588528190265733</v>
      </c>
      <c r="N434" s="13">
        <f t="shared" si="145"/>
        <v>460858.8157438694</v>
      </c>
      <c r="O434" s="13">
        <f t="shared" si="146"/>
        <v>31886313.32148305</v>
      </c>
      <c r="P434" s="15">
        <f t="shared" si="147"/>
        <v>0.55172198404216599</v>
      </c>
      <c r="Q434" s="7">
        <f t="shared" si="148"/>
        <v>57794168.519204952</v>
      </c>
      <c r="R434" s="7">
        <f t="shared" si="149"/>
        <v>25907855.197721902</v>
      </c>
      <c r="S434" s="13">
        <f>IF('BANCO DE DADOS'!$AD$32="Sim",R434,Q434)</f>
        <v>25907855.197721902</v>
      </c>
      <c r="T434" s="9">
        <f t="shared" si="150"/>
        <v>430</v>
      </c>
      <c r="U434" s="17">
        <f t="shared" ca="1" si="135"/>
        <v>58380</v>
      </c>
    </row>
    <row r="435" spans="2:21">
      <c r="B435" s="17">
        <f t="shared" ca="1" si="133"/>
        <v>58380</v>
      </c>
      <c r="C435" s="9">
        <f t="shared" si="136"/>
        <v>431</v>
      </c>
      <c r="D435" s="9"/>
      <c r="E435" s="13">
        <f t="shared" si="134"/>
        <v>353806.87082440808</v>
      </c>
      <c r="F435" s="14">
        <f t="shared" si="137"/>
        <v>29523079.723604757</v>
      </c>
      <c r="G435" s="15">
        <f t="shared" si="138"/>
        <v>1.1259096156502384</v>
      </c>
      <c r="H435" s="13">
        <f t="shared" si="139"/>
        <v>371849.42043517705</v>
      </c>
      <c r="I435" s="13">
        <f t="shared" si="140"/>
        <v>28996745.086859759</v>
      </c>
      <c r="J435" s="15">
        <f t="shared" si="141"/>
        <v>-0.12590961565023839</v>
      </c>
      <c r="K435" s="13">
        <f t="shared" si="142"/>
        <v>-3301543.542341657</v>
      </c>
      <c r="L435" s="13">
        <f t="shared" si="143"/>
        <v>-260979972.66710857</v>
      </c>
      <c r="M435" s="15">
        <f t="shared" si="144"/>
        <v>-0.12590961565023839</v>
      </c>
      <c r="N435" s="13">
        <f t="shared" si="145"/>
        <v>466645.30091349082</v>
      </c>
      <c r="O435" s="13">
        <f t="shared" si="146"/>
        <v>32298288.629201438</v>
      </c>
      <c r="P435" s="15">
        <f t="shared" si="147"/>
        <v>0.5519204600117984</v>
      </c>
      <c r="Q435" s="7">
        <f t="shared" si="148"/>
        <v>58519824.810464539</v>
      </c>
      <c r="R435" s="7">
        <f t="shared" si="149"/>
        <v>26221536.1812631</v>
      </c>
      <c r="S435" s="13">
        <f>IF('BANCO DE DADOS'!$AD$32="Sim",R435,Q435)</f>
        <v>26221536.1812631</v>
      </c>
      <c r="T435" s="9">
        <f t="shared" si="150"/>
        <v>431</v>
      </c>
      <c r="U435" s="17">
        <f t="shared" ca="1" si="135"/>
        <v>58410</v>
      </c>
    </row>
    <row r="436" spans="2:21">
      <c r="B436" s="17">
        <f t="shared" ca="1" si="133"/>
        <v>58410</v>
      </c>
      <c r="C436" s="9">
        <f t="shared" si="136"/>
        <v>432</v>
      </c>
      <c r="D436" s="9">
        <v>36</v>
      </c>
      <c r="E436" s="13">
        <f t="shared" si="134"/>
        <v>358081.12383285881</v>
      </c>
      <c r="F436" s="14">
        <f t="shared" si="137"/>
        <v>29881160.847437616</v>
      </c>
      <c r="G436" s="15">
        <f t="shared" si="138"/>
        <v>1.1259337026977678</v>
      </c>
      <c r="H436" s="13">
        <f t="shared" si="139"/>
        <v>376518.3148626546</v>
      </c>
      <c r="I436" s="13">
        <f t="shared" si="140"/>
        <v>29373263.401722413</v>
      </c>
      <c r="J436" s="15">
        <f t="shared" si="141"/>
        <v>-0.12593370269776782</v>
      </c>
      <c r="K436" s="13">
        <f t="shared" si="142"/>
        <v>-3342155.2418308742</v>
      </c>
      <c r="L436" s="13">
        <f t="shared" si="143"/>
        <v>-264322127.90893945</v>
      </c>
      <c r="M436" s="15">
        <f t="shared" si="144"/>
        <v>-0.12593370269776785</v>
      </c>
      <c r="N436" s="13">
        <f t="shared" si="145"/>
        <v>472503.09999664273</v>
      </c>
      <c r="O436" s="13">
        <f t="shared" si="146"/>
        <v>32715418.643553309</v>
      </c>
      <c r="P436" s="15">
        <f t="shared" si="147"/>
        <v>0.5521177373353191</v>
      </c>
      <c r="Q436" s="7">
        <f t="shared" si="148"/>
        <v>59254424.249160051</v>
      </c>
      <c r="R436" s="7">
        <f t="shared" si="149"/>
        <v>26539005.605606742</v>
      </c>
      <c r="S436" s="13">
        <f>IF('BANCO DE DADOS'!$AD$32="Sim",R436,Q436)</f>
        <v>26539005.605606742</v>
      </c>
      <c r="T436" s="9">
        <f t="shared" si="150"/>
        <v>432</v>
      </c>
      <c r="U436" s="17">
        <f t="shared" ca="1" si="135"/>
        <v>58441</v>
      </c>
    </row>
    <row r="437" spans="2:21">
      <c r="B437" s="17">
        <f t="shared" ca="1" si="133"/>
        <v>58441</v>
      </c>
      <c r="C437" s="9">
        <f t="shared" si="136"/>
        <v>433</v>
      </c>
      <c r="D437" s="9"/>
      <c r="E437" s="13">
        <f t="shared" si="134"/>
        <v>362407.01303123904</v>
      </c>
      <c r="F437" s="14">
        <f t="shared" si="137"/>
        <v>30243567.860468857</v>
      </c>
      <c r="G437" s="15">
        <f t="shared" si="138"/>
        <v>1.1259575454140647</v>
      </c>
      <c r="H437" s="13">
        <f t="shared" si="139"/>
        <v>381244.74977001315</v>
      </c>
      <c r="I437" s="13">
        <f t="shared" si="140"/>
        <v>29754508.151492424</v>
      </c>
      <c r="J437" s="15">
        <f t="shared" si="141"/>
        <v>-0.12595754541406468</v>
      </c>
      <c r="K437" s="13">
        <f t="shared" si="142"/>
        <v>-3383258.6208811849</v>
      </c>
      <c r="L437" s="13">
        <f t="shared" si="143"/>
        <v>-267705386.52982062</v>
      </c>
      <c r="M437" s="15">
        <f t="shared" si="144"/>
        <v>-0.12595754541406468</v>
      </c>
      <c r="N437" s="13">
        <f t="shared" si="145"/>
        <v>478433.08358342177</v>
      </c>
      <c r="O437" s="13">
        <f t="shared" si="146"/>
        <v>33137766.772373632</v>
      </c>
      <c r="P437" s="15">
        <f t="shared" si="147"/>
        <v>0.55231382362606496</v>
      </c>
      <c r="Q437" s="7">
        <f t="shared" si="148"/>
        <v>59998076.011961304</v>
      </c>
      <c r="R437" s="7">
        <f t="shared" si="149"/>
        <v>26860309.239587672</v>
      </c>
      <c r="S437" s="13">
        <f>IF('BANCO DE DADOS'!$AD$32="Sim",R437,Q437)</f>
        <v>26860309.239587672</v>
      </c>
      <c r="T437" s="9">
        <f t="shared" si="150"/>
        <v>433</v>
      </c>
      <c r="U437" s="17">
        <f t="shared" ca="1" si="135"/>
        <v>58472</v>
      </c>
    </row>
    <row r="438" spans="2:21">
      <c r="B438" s="17">
        <f t="shared" ca="1" si="133"/>
        <v>58472</v>
      </c>
      <c r="C438" s="9">
        <f t="shared" si="136"/>
        <v>434</v>
      </c>
      <c r="D438" s="9"/>
      <c r="E438" s="13">
        <f t="shared" si="134"/>
        <v>366785.16222354566</v>
      </c>
      <c r="F438" s="14">
        <f t="shared" si="137"/>
        <v>30610353.022692401</v>
      </c>
      <c r="G438" s="15">
        <f t="shared" si="138"/>
        <v>1.1259811461471332</v>
      </c>
      <c r="H438" s="13">
        <f t="shared" si="139"/>
        <v>386029.42760323355</v>
      </c>
      <c r="I438" s="13">
        <f t="shared" si="140"/>
        <v>30140537.579095658</v>
      </c>
      <c r="J438" s="15">
        <f t="shared" si="141"/>
        <v>-0.12598114614713318</v>
      </c>
      <c r="K438" s="13">
        <f t="shared" si="142"/>
        <v>-3424859.6177322157</v>
      </c>
      <c r="L438" s="13">
        <f t="shared" si="143"/>
        <v>-271130246.14755285</v>
      </c>
      <c r="M438" s="15">
        <f t="shared" si="144"/>
        <v>-0.12598114614713324</v>
      </c>
      <c r="N438" s="13">
        <f t="shared" si="145"/>
        <v>484436.13283962809</v>
      </c>
      <c r="O438" s="13">
        <f t="shared" si="146"/>
        <v>33565397.196827896</v>
      </c>
      <c r="P438" s="15">
        <f t="shared" si="147"/>
        <v>0.55250872644556692</v>
      </c>
      <c r="Q438" s="7">
        <f t="shared" si="148"/>
        <v>60750890.601788081</v>
      </c>
      <c r="R438" s="7">
        <f t="shared" si="149"/>
        <v>27185493.404960185</v>
      </c>
      <c r="S438" s="13">
        <f>IF('BANCO DE DADOS'!$AD$32="Sim",R438,Q438)</f>
        <v>27185493.404960185</v>
      </c>
      <c r="T438" s="9">
        <f t="shared" si="150"/>
        <v>434</v>
      </c>
      <c r="U438" s="17">
        <f t="shared" ca="1" si="135"/>
        <v>58501</v>
      </c>
    </row>
    <row r="439" spans="2:21">
      <c r="B439" s="17">
        <f t="shared" ca="1" si="133"/>
        <v>58501</v>
      </c>
      <c r="C439" s="9">
        <f t="shared" si="136"/>
        <v>435</v>
      </c>
      <c r="D439" s="9"/>
      <c r="E439" s="13">
        <f t="shared" si="134"/>
        <v>371216.20274979685</v>
      </c>
      <c r="F439" s="14">
        <f t="shared" si="137"/>
        <v>30981569.225442197</v>
      </c>
      <c r="G439" s="15">
        <f t="shared" si="138"/>
        <v>1.1260045072243177</v>
      </c>
      <c r="H439" s="13">
        <f t="shared" si="139"/>
        <v>390873.05934142892</v>
      </c>
      <c r="I439" s="13">
        <f t="shared" si="140"/>
        <v>30531410.638437089</v>
      </c>
      <c r="J439" s="15">
        <f t="shared" si="141"/>
        <v>-0.12600450722431766</v>
      </c>
      <c r="K439" s="13">
        <f t="shared" si="142"/>
        <v>-3466964.2423644662</v>
      </c>
      <c r="L439" s="13">
        <f t="shared" si="143"/>
        <v>-274597210.38991731</v>
      </c>
      <c r="M439" s="15">
        <f t="shared" si="144"/>
        <v>-0.12600450722431772</v>
      </c>
      <c r="N439" s="13">
        <f t="shared" si="145"/>
        <v>490513.13963490317</v>
      </c>
      <c r="O439" s="13">
        <f t="shared" si="146"/>
        <v>33998374.880801573</v>
      </c>
      <c r="P439" s="15">
        <f t="shared" si="147"/>
        <v>0.55270245330393375</v>
      </c>
      <c r="Q439" s="7">
        <f t="shared" si="148"/>
        <v>61512979.863879308</v>
      </c>
      <c r="R439" s="7">
        <f t="shared" si="149"/>
        <v>27514604.983077731</v>
      </c>
      <c r="S439" s="13">
        <f>IF('BANCO DE DADOS'!$AD$32="Sim",R439,Q439)</f>
        <v>27514604.983077731</v>
      </c>
      <c r="T439" s="9">
        <f t="shared" si="150"/>
        <v>435</v>
      </c>
      <c r="U439" s="17">
        <f t="shared" ca="1" si="135"/>
        <v>58532</v>
      </c>
    </row>
    <row r="440" spans="2:21">
      <c r="B440" s="17">
        <f t="shared" ca="1" si="133"/>
        <v>58532</v>
      </c>
      <c r="C440" s="9">
        <f t="shared" si="136"/>
        <v>436</v>
      </c>
      <c r="D440" s="9"/>
      <c r="E440" s="13">
        <f t="shared" si="134"/>
        <v>375700.77357707289</v>
      </c>
      <c r="F440" s="14">
        <f t="shared" si="137"/>
        <v>31357269.999019269</v>
      </c>
      <c r="G440" s="15">
        <f t="shared" si="138"/>
        <v>1.1260276309524557</v>
      </c>
      <c r="H440" s="13">
        <f t="shared" si="139"/>
        <v>395776.3646002342</v>
      </c>
      <c r="I440" s="13">
        <f t="shared" si="140"/>
        <v>30927187.003037322</v>
      </c>
      <c r="J440" s="15">
        <f t="shared" si="141"/>
        <v>-0.12602763095245573</v>
      </c>
      <c r="K440" s="13">
        <f t="shared" si="142"/>
        <v>-3509578.577365987</v>
      </c>
      <c r="L440" s="13">
        <f t="shared" si="143"/>
        <v>-278106788.96728331</v>
      </c>
      <c r="M440" s="15">
        <f t="shared" si="144"/>
        <v>-0.12602763095245573</v>
      </c>
      <c r="N440" s="13">
        <f t="shared" si="145"/>
        <v>496665.0066724178</v>
      </c>
      <c r="O440" s="13">
        <f t="shared" si="146"/>
        <v>34436765.580403328</v>
      </c>
      <c r="P440" s="15">
        <f t="shared" si="147"/>
        <v>0.55289501166023225</v>
      </c>
      <c r="Q440" s="7">
        <f t="shared" si="148"/>
        <v>62284457.002056614</v>
      </c>
      <c r="R440" s="7">
        <f t="shared" si="149"/>
        <v>27847691.421653282</v>
      </c>
      <c r="S440" s="13">
        <f>IF('BANCO DE DADOS'!$AD$32="Sim",R440,Q440)</f>
        <v>27847691.421653282</v>
      </c>
      <c r="T440" s="9">
        <f t="shared" si="150"/>
        <v>436</v>
      </c>
      <c r="U440" s="17">
        <f t="shared" ca="1" si="135"/>
        <v>58562</v>
      </c>
    </row>
    <row r="441" spans="2:21">
      <c r="B441" s="17">
        <f t="shared" ca="1" si="133"/>
        <v>58562</v>
      </c>
      <c r="C441" s="9">
        <f t="shared" si="136"/>
        <v>437</v>
      </c>
      <c r="D441" s="9"/>
      <c r="E441" s="13">
        <f t="shared" si="134"/>
        <v>380239.52139165683</v>
      </c>
      <c r="F441" s="14">
        <f t="shared" si="137"/>
        <v>31737509.520410925</v>
      </c>
      <c r="G441" s="15">
        <f t="shared" si="138"/>
        <v>1.1260505196180317</v>
      </c>
      <c r="H441" s="13">
        <f t="shared" si="139"/>
        <v>400740.07173644623</v>
      </c>
      <c r="I441" s="13">
        <f t="shared" si="140"/>
        <v>31327927.07477377</v>
      </c>
      <c r="J441" s="15">
        <f t="shared" si="141"/>
        <v>-0.12605051961803171</v>
      </c>
      <c r="K441" s="13">
        <f t="shared" si="142"/>
        <v>-3552708.77880954</v>
      </c>
      <c r="L441" s="13">
        <f t="shared" si="143"/>
        <v>-281659497.74609286</v>
      </c>
      <c r="M441" s="15">
        <f t="shared" si="144"/>
        <v>-0.12605051961803171</v>
      </c>
      <c r="N441" s="13">
        <f t="shared" si="145"/>
        <v>502892.64762012946</v>
      </c>
      <c r="O441" s="13">
        <f t="shared" si="146"/>
        <v>34880635.853583336</v>
      </c>
      <c r="P441" s="15">
        <f t="shared" si="147"/>
        <v>0.55308640892286476</v>
      </c>
      <c r="Q441" s="7">
        <f t="shared" si="148"/>
        <v>63065436.595184721</v>
      </c>
      <c r="R441" s="7">
        <f t="shared" si="149"/>
        <v>28184800.741601385</v>
      </c>
      <c r="S441" s="13">
        <f>IF('BANCO DE DADOS'!$AD$32="Sim",R441,Q441)</f>
        <v>28184800.741601385</v>
      </c>
      <c r="T441" s="9">
        <f t="shared" si="150"/>
        <v>437</v>
      </c>
      <c r="U441" s="17">
        <f t="shared" ca="1" si="135"/>
        <v>58593</v>
      </c>
    </row>
    <row r="442" spans="2:21">
      <c r="B442" s="17">
        <f t="shared" ca="1" si="133"/>
        <v>58593</v>
      </c>
      <c r="C442" s="9">
        <f t="shared" si="136"/>
        <v>438</v>
      </c>
      <c r="D442" s="9"/>
      <c r="E442" s="13">
        <f t="shared" si="134"/>
        <v>384833.10069228819</v>
      </c>
      <c r="F442" s="14">
        <f t="shared" si="137"/>
        <v>32122342.621103212</v>
      </c>
      <c r="G442" s="15">
        <f t="shared" si="138"/>
        <v>1.1260731754873285</v>
      </c>
      <c r="H442" s="13">
        <f t="shared" si="139"/>
        <v>405764.91795393074</v>
      </c>
      <c r="I442" s="13">
        <f t="shared" si="140"/>
        <v>31733691.992727701</v>
      </c>
      <c r="J442" s="15">
        <f t="shared" si="141"/>
        <v>-0.12607317548732855</v>
      </c>
      <c r="K442" s="13">
        <f t="shared" si="142"/>
        <v>-3596361.0771403275</v>
      </c>
      <c r="L442" s="13">
        <f t="shared" si="143"/>
        <v>-285255858.82323319</v>
      </c>
      <c r="M442" s="15">
        <f t="shared" si="144"/>
        <v>-0.12607317548732852</v>
      </c>
      <c r="N442" s="13">
        <f t="shared" si="145"/>
        <v>509196.98724362749</v>
      </c>
      <c r="O442" s="13">
        <f t="shared" si="146"/>
        <v>35330053.069868058</v>
      </c>
      <c r="P442" s="15">
        <f t="shared" si="147"/>
        <v>0.55327665244994284</v>
      </c>
      <c r="Q442" s="7">
        <f t="shared" si="148"/>
        <v>63856034.613830939</v>
      </c>
      <c r="R442" s="7">
        <f t="shared" si="149"/>
        <v>28525981.543962885</v>
      </c>
      <c r="S442" s="13">
        <f>IF('BANCO DE DADOS'!$AD$32="Sim",R442,Q442)</f>
        <v>28525981.543962885</v>
      </c>
      <c r="T442" s="9">
        <f t="shared" si="150"/>
        <v>438</v>
      </c>
      <c r="U442" s="17">
        <f t="shared" ca="1" si="135"/>
        <v>58623</v>
      </c>
    </row>
    <row r="443" spans="2:21">
      <c r="B443" s="17">
        <f t="shared" ca="1" si="133"/>
        <v>58623</v>
      </c>
      <c r="C443" s="9">
        <f t="shared" si="136"/>
        <v>439</v>
      </c>
      <c r="D443" s="9"/>
      <c r="E443" s="13">
        <f t="shared" si="134"/>
        <v>389482.17388454336</v>
      </c>
      <c r="F443" s="14">
        <f t="shared" si="137"/>
        <v>32511824.794987757</v>
      </c>
      <c r="G443" s="15">
        <f t="shared" si="138"/>
        <v>1.1260956008065797</v>
      </c>
      <c r="H443" s="13">
        <f t="shared" si="139"/>
        <v>410851.64941080951</v>
      </c>
      <c r="I443" s="13">
        <f t="shared" si="140"/>
        <v>32144543.642138511</v>
      </c>
      <c r="J443" s="15">
        <f t="shared" si="141"/>
        <v>-0.12609560080657967</v>
      </c>
      <c r="K443" s="13">
        <f t="shared" si="142"/>
        <v>-3640541.7780744769</v>
      </c>
      <c r="L443" s="13">
        <f t="shared" si="143"/>
        <v>-288896400.60130769</v>
      </c>
      <c r="M443" s="15">
        <f t="shared" si="144"/>
        <v>-0.12609560080657956</v>
      </c>
      <c r="N443" s="13">
        <f t="shared" si="145"/>
        <v>515578.96154058602</v>
      </c>
      <c r="O443" s="13">
        <f t="shared" si="146"/>
        <v>35785085.420213006</v>
      </c>
      <c r="P443" s="15">
        <f t="shared" si="147"/>
        <v>0.55346574954965888</v>
      </c>
      <c r="Q443" s="7">
        <f t="shared" si="148"/>
        <v>64656368.437126286</v>
      </c>
      <c r="R443" s="7">
        <f t="shared" si="149"/>
        <v>28871283.01691328</v>
      </c>
      <c r="S443" s="13">
        <f>IF('BANCO DE DADOS'!$AD$32="Sim",R443,Q443)</f>
        <v>28871283.01691328</v>
      </c>
      <c r="T443" s="9">
        <f t="shared" si="150"/>
        <v>439</v>
      </c>
      <c r="U443" s="17">
        <f t="shared" ca="1" si="135"/>
        <v>58654</v>
      </c>
    </row>
    <row r="444" spans="2:21">
      <c r="B444" s="17">
        <f t="shared" ca="1" si="133"/>
        <v>58654</v>
      </c>
      <c r="C444" s="9">
        <f t="shared" si="136"/>
        <v>440</v>
      </c>
      <c r="D444" s="9"/>
      <c r="E444" s="13">
        <f t="shared" si="134"/>
        <v>394187.41137635603</v>
      </c>
      <c r="F444" s="14">
        <f t="shared" si="137"/>
        <v>32906012.206364114</v>
      </c>
      <c r="G444" s="15">
        <f t="shared" si="138"/>
        <v>1.1261177978021193</v>
      </c>
      <c r="H444" s="13">
        <f t="shared" si="139"/>
        <v>416001.02132794599</v>
      </c>
      <c r="I444" s="13">
        <f t="shared" si="140"/>
        <v>32560544.663466457</v>
      </c>
      <c r="J444" s="15">
        <f t="shared" si="141"/>
        <v>-0.12611779780211929</v>
      </c>
      <c r="K444" s="13">
        <f t="shared" si="142"/>
        <v>-3685257.2635083608</v>
      </c>
      <c r="L444" s="13">
        <f t="shared" si="143"/>
        <v>-292581657.86481607</v>
      </c>
      <c r="M444" s="15">
        <f t="shared" si="144"/>
        <v>-0.12611779780211932</v>
      </c>
      <c r="N444" s="13">
        <f t="shared" si="145"/>
        <v>522039.51787684357</v>
      </c>
      <c r="O444" s="13">
        <f t="shared" si="146"/>
        <v>36245801.926974833</v>
      </c>
      <c r="P444" s="15">
        <f t="shared" si="147"/>
        <v>0.55365370748065479</v>
      </c>
      <c r="Q444" s="7">
        <f t="shared" si="148"/>
        <v>65466556.869830586</v>
      </c>
      <c r="R444" s="7">
        <f t="shared" si="149"/>
        <v>29220754.942855753</v>
      </c>
      <c r="S444" s="13">
        <f>IF('BANCO DE DADOS'!$AD$32="Sim",R444,Q444)</f>
        <v>29220754.942855753</v>
      </c>
      <c r="T444" s="9">
        <f t="shared" si="150"/>
        <v>440</v>
      </c>
      <c r="U444" s="17">
        <f t="shared" ca="1" si="135"/>
        <v>58685</v>
      </c>
    </row>
    <row r="445" spans="2:21">
      <c r="B445" s="17">
        <f t="shared" ca="1" si="133"/>
        <v>58685</v>
      </c>
      <c r="C445" s="9">
        <f t="shared" si="136"/>
        <v>441</v>
      </c>
      <c r="D445" s="9"/>
      <c r="E445" s="13">
        <f t="shared" si="134"/>
        <v>398949.49167469196</v>
      </c>
      <c r="F445" s="14">
        <f t="shared" si="137"/>
        <v>33304961.698038805</v>
      </c>
      <c r="G445" s="15">
        <f t="shared" si="138"/>
        <v>1.1261397686805337</v>
      </c>
      <c r="H445" s="13">
        <f t="shared" si="139"/>
        <v>421213.79809874191</v>
      </c>
      <c r="I445" s="13">
        <f t="shared" si="140"/>
        <v>32981758.4615652</v>
      </c>
      <c r="J445" s="15">
        <f t="shared" si="141"/>
        <v>-0.12613976868053367</v>
      </c>
      <c r="K445" s="13">
        <f t="shared" si="142"/>
        <v>-3730513.9924389124</v>
      </c>
      <c r="L445" s="13">
        <f t="shared" si="143"/>
        <v>-296312171.85725498</v>
      </c>
      <c r="M445" s="15">
        <f t="shared" si="144"/>
        <v>-0.12613976868053375</v>
      </c>
      <c r="N445" s="13">
        <f t="shared" si="145"/>
        <v>528579.61512412864</v>
      </c>
      <c r="O445" s="13">
        <f t="shared" si="146"/>
        <v>36712272.454004124</v>
      </c>
      <c r="P445" s="15">
        <f t="shared" si="147"/>
        <v>0.55384053345238604</v>
      </c>
      <c r="Q445" s="7">
        <f t="shared" si="148"/>
        <v>66286720.15960402</v>
      </c>
      <c r="R445" s="7">
        <f t="shared" si="149"/>
        <v>29574447.705599893</v>
      </c>
      <c r="S445" s="13">
        <f>IF('BANCO DE DADOS'!$AD$32="Sim",R445,Q445)</f>
        <v>29574447.705599893</v>
      </c>
      <c r="T445" s="9">
        <f t="shared" si="150"/>
        <v>441</v>
      </c>
      <c r="U445" s="17">
        <f t="shared" ca="1" si="135"/>
        <v>58715</v>
      </c>
    </row>
    <row r="446" spans="2:21">
      <c r="B446" s="17">
        <f t="shared" ca="1" si="133"/>
        <v>58715</v>
      </c>
      <c r="C446" s="9">
        <f t="shared" si="136"/>
        <v>442</v>
      </c>
      <c r="D446" s="9"/>
      <c r="E446" s="13">
        <f t="shared" si="134"/>
        <v>403769.10148339102</v>
      </c>
      <c r="F446" s="14">
        <f t="shared" si="137"/>
        <v>33708730.799522199</v>
      </c>
      <c r="G446" s="15">
        <f t="shared" si="138"/>
        <v>1.1261615156288094</v>
      </c>
      <c r="H446" s="13">
        <f t="shared" si="139"/>
        <v>426490.75340026367</v>
      </c>
      <c r="I446" s="13">
        <f t="shared" si="140"/>
        <v>33408249.214965463</v>
      </c>
      <c r="J446" s="15">
        <f t="shared" si="141"/>
        <v>-0.1261615156288094</v>
      </c>
      <c r="K446" s="13">
        <f t="shared" si="142"/>
        <v>-3776318.5018950552</v>
      </c>
      <c r="L446" s="13">
        <f t="shared" si="143"/>
        <v>-300088490.35915005</v>
      </c>
      <c r="M446" s="15">
        <f t="shared" si="144"/>
        <v>-0.12616151562880945</v>
      </c>
      <c r="N446" s="13">
        <f t="shared" si="145"/>
        <v>535200.22379945207</v>
      </c>
      <c r="O446" s="13">
        <f t="shared" si="146"/>
        <v>37184567.716860525</v>
      </c>
      <c r="P446" s="15">
        <f t="shared" si="147"/>
        <v>0.55402623462548484</v>
      </c>
      <c r="Q446" s="7">
        <f t="shared" si="148"/>
        <v>67116980.014487669</v>
      </c>
      <c r="R446" s="7">
        <f t="shared" si="149"/>
        <v>29932412.297627144</v>
      </c>
      <c r="S446" s="13">
        <f>IF('BANCO DE DADOS'!$AD$32="Sim",R446,Q446)</f>
        <v>29932412.297627144</v>
      </c>
      <c r="T446" s="9">
        <f t="shared" si="150"/>
        <v>442</v>
      </c>
      <c r="U446" s="17">
        <f t="shared" ca="1" si="135"/>
        <v>58746</v>
      </c>
    </row>
    <row r="447" spans="2:21">
      <c r="B447" s="17">
        <f t="shared" ca="1" si="133"/>
        <v>58746</v>
      </c>
      <c r="C447" s="9">
        <f t="shared" si="136"/>
        <v>443</v>
      </c>
      <c r="D447" s="9"/>
      <c r="E447" s="13">
        <f t="shared" si="134"/>
        <v>408646.93580219179</v>
      </c>
      <c r="F447" s="14">
        <f t="shared" si="137"/>
        <v>34117377.73532439</v>
      </c>
      <c r="G447" s="15">
        <f t="shared" si="138"/>
        <v>1.126183040814482</v>
      </c>
      <c r="H447" s="13">
        <f t="shared" si="139"/>
        <v>431832.67030571215</v>
      </c>
      <c r="I447" s="13">
        <f t="shared" si="140"/>
        <v>33840081.885271177</v>
      </c>
      <c r="J447" s="15">
        <f t="shared" si="141"/>
        <v>-0.12618304081448195</v>
      </c>
      <c r="K447" s="13">
        <f t="shared" si="142"/>
        <v>-3822677.4078803696</v>
      </c>
      <c r="L447" s="13">
        <f t="shared" si="143"/>
        <v>-303911167.76703042</v>
      </c>
      <c r="M447" s="15">
        <f t="shared" si="144"/>
        <v>-0.12618304081448198</v>
      </c>
      <c r="N447" s="13">
        <f t="shared" si="145"/>
        <v>541902.3262061862</v>
      </c>
      <c r="O447" s="13">
        <f t="shared" si="146"/>
        <v>37662759.293151557</v>
      </c>
      <c r="P447" s="15">
        <f t="shared" si="147"/>
        <v>0.55421081811211892</v>
      </c>
      <c r="Q447" s="7">
        <f t="shared" si="148"/>
        <v>67957459.620595574</v>
      </c>
      <c r="R447" s="7">
        <f t="shared" si="149"/>
        <v>30294700.327444021</v>
      </c>
      <c r="S447" s="13">
        <f>IF('BANCO DE DADOS'!$AD$32="Sim",R447,Q447)</f>
        <v>30294700.327444021</v>
      </c>
      <c r="T447" s="9">
        <f t="shared" si="150"/>
        <v>443</v>
      </c>
      <c r="U447" s="17">
        <f t="shared" ca="1" si="135"/>
        <v>58776</v>
      </c>
    </row>
    <row r="448" spans="2:21">
      <c r="B448" s="17">
        <f t="shared" ca="1" si="133"/>
        <v>58776</v>
      </c>
      <c r="C448" s="9">
        <f t="shared" si="136"/>
        <v>444</v>
      </c>
      <c r="D448" s="9">
        <v>37</v>
      </c>
      <c r="E448" s="13">
        <f t="shared" si="134"/>
        <v>413583.69802695233</v>
      </c>
      <c r="F448" s="14">
        <f t="shared" si="137"/>
        <v>34530961.433351345</v>
      </c>
      <c r="G448" s="15">
        <f t="shared" si="138"/>
        <v>1.1262043463857843</v>
      </c>
      <c r="H448" s="13">
        <f t="shared" si="139"/>
        <v>437240.34139825421</v>
      </c>
      <c r="I448" s="13">
        <f t="shared" si="140"/>
        <v>34277322.226669431</v>
      </c>
      <c r="J448" s="15">
        <f t="shared" si="141"/>
        <v>-0.12620434638578426</v>
      </c>
      <c r="K448" s="13">
        <f t="shared" si="142"/>
        <v>-3869597.4063271843</v>
      </c>
      <c r="L448" s="13">
        <f t="shared" si="143"/>
        <v>-307780765.17335761</v>
      </c>
      <c r="M448" s="15">
        <f t="shared" si="144"/>
        <v>-0.12620434638578432</v>
      </c>
      <c r="N448" s="13">
        <f t="shared" si="145"/>
        <v>548686.91657685</v>
      </c>
      <c r="O448" s="13">
        <f t="shared" si="146"/>
        <v>38146919.632996619</v>
      </c>
      <c r="P448" s="15">
        <f t="shared" si="147"/>
        <v>0.55439429097634751</v>
      </c>
      <c r="Q448" s="7">
        <f t="shared" si="148"/>
        <v>68808283.660020784</v>
      </c>
      <c r="R448" s="7">
        <f t="shared" si="149"/>
        <v>30661364.027024161</v>
      </c>
      <c r="S448" s="13">
        <f>IF('BANCO DE DADOS'!$AD$32="Sim",R448,Q448)</f>
        <v>30661364.027024161</v>
      </c>
      <c r="T448" s="9">
        <f t="shared" si="150"/>
        <v>444</v>
      </c>
      <c r="U448" s="17">
        <f t="shared" ca="1" si="135"/>
        <v>58807</v>
      </c>
    </row>
    <row r="449" spans="2:21">
      <c r="B449" s="17">
        <f t="shared" ca="1" si="133"/>
        <v>58807</v>
      </c>
      <c r="C449" s="9">
        <f t="shared" si="136"/>
        <v>445</v>
      </c>
      <c r="D449" s="9"/>
      <c r="E449" s="13">
        <f t="shared" si="134"/>
        <v>418580.10005108151</v>
      </c>
      <c r="F449" s="14">
        <f t="shared" si="137"/>
        <v>34949541.533402428</v>
      </c>
      <c r="G449" s="15">
        <f t="shared" si="138"/>
        <v>1.1262254344717932</v>
      </c>
      <c r="H449" s="13">
        <f t="shared" si="139"/>
        <v>442714.56888623076</v>
      </c>
      <c r="I449" s="13">
        <f t="shared" si="140"/>
        <v>34720036.795555659</v>
      </c>
      <c r="J449" s="15">
        <f t="shared" si="141"/>
        <v>-0.12622543447179324</v>
      </c>
      <c r="K449" s="13">
        <f t="shared" si="142"/>
        <v>-3917085.2740621492</v>
      </c>
      <c r="L449" s="13">
        <f t="shared" si="143"/>
        <v>-311697850.44741976</v>
      </c>
      <c r="M449" s="15">
        <f t="shared" si="144"/>
        <v>-0.12622543447179332</v>
      </c>
      <c r="N449" s="13">
        <f t="shared" si="145"/>
        <v>555555.00121762231</v>
      </c>
      <c r="O449" s="13">
        <f t="shared" si="146"/>
        <v>38637122.069617815</v>
      </c>
      <c r="P449" s="15">
        <f t="shared" si="147"/>
        <v>0.55457666023447616</v>
      </c>
      <c r="Q449" s="7">
        <f t="shared" si="148"/>
        <v>69669578.328958094</v>
      </c>
      <c r="R449" s="7">
        <f t="shared" si="149"/>
        <v>31032456.259340279</v>
      </c>
      <c r="S449" s="13">
        <f>IF('BANCO DE DADOS'!$AD$32="Sim",R449,Q449)</f>
        <v>31032456.259340279</v>
      </c>
      <c r="T449" s="9">
        <f t="shared" si="150"/>
        <v>445</v>
      </c>
      <c r="U449" s="17">
        <f t="shared" ca="1" si="135"/>
        <v>58838</v>
      </c>
    </row>
    <row r="450" spans="2:21">
      <c r="B450" s="17">
        <f t="shared" ca="1" si="133"/>
        <v>58838</v>
      </c>
      <c r="C450" s="9">
        <f t="shared" si="136"/>
        <v>446</v>
      </c>
      <c r="D450" s="9"/>
      <c r="E450" s="13">
        <f t="shared" si="134"/>
        <v>423636.86236819567</v>
      </c>
      <c r="F450" s="14">
        <f t="shared" si="137"/>
        <v>35373178.395770624</v>
      </c>
      <c r="G450" s="15">
        <f t="shared" si="138"/>
        <v>1.126246307182577</v>
      </c>
      <c r="H450" s="13">
        <f t="shared" si="139"/>
        <v>448256.16471975885</v>
      </c>
      <c r="I450" s="13">
        <f t="shared" si="140"/>
        <v>35168292.960275419</v>
      </c>
      <c r="J450" s="15">
        <f t="shared" si="141"/>
        <v>-0.12624630718257701</v>
      </c>
      <c r="K450" s="13">
        <f t="shared" si="142"/>
        <v>-3965147.8697835207</v>
      </c>
      <c r="L450" s="13">
        <f t="shared" si="143"/>
        <v>-315662998.31720328</v>
      </c>
      <c r="M450" s="15">
        <f t="shared" si="144"/>
        <v>-0.12624630718257693</v>
      </c>
      <c r="N450" s="13">
        <f t="shared" si="145"/>
        <v>562507.5986546037</v>
      </c>
      <c r="O450" s="13">
        <f t="shared" si="146"/>
        <v>39133440.830058947</v>
      </c>
      <c r="P450" s="15">
        <f t="shared" si="147"/>
        <v>0.55475793285540609</v>
      </c>
      <c r="Q450" s="7">
        <f t="shared" si="148"/>
        <v>70541471.356046051</v>
      </c>
      <c r="R450" s="7">
        <f t="shared" si="149"/>
        <v>31408030.525987104</v>
      </c>
      <c r="S450" s="13">
        <f>IF('BANCO DE DADOS'!$AD$32="Sim",R450,Q450)</f>
        <v>31408030.525987104</v>
      </c>
      <c r="T450" s="9">
        <f t="shared" si="150"/>
        <v>446</v>
      </c>
      <c r="U450" s="17">
        <f t="shared" ca="1" si="135"/>
        <v>58866</v>
      </c>
    </row>
    <row r="451" spans="2:21">
      <c r="B451" s="17">
        <f t="shared" ca="1" si="133"/>
        <v>58866</v>
      </c>
      <c r="C451" s="9">
        <f t="shared" si="136"/>
        <v>447</v>
      </c>
      <c r="D451" s="9"/>
      <c r="E451" s="13">
        <f t="shared" si="134"/>
        <v>428754.71417601581</v>
      </c>
      <c r="F451" s="14">
        <f t="shared" si="137"/>
        <v>35801933.109946638</v>
      </c>
      <c r="G451" s="15">
        <f t="shared" si="138"/>
        <v>1.126266966609339</v>
      </c>
      <c r="H451" s="13">
        <f t="shared" si="139"/>
        <v>453865.95070874481</v>
      </c>
      <c r="I451" s="13">
        <f t="shared" si="140"/>
        <v>35622158.910984166</v>
      </c>
      <c r="J451" s="15">
        <f t="shared" si="141"/>
        <v>-0.126266966609339</v>
      </c>
      <c r="K451" s="13">
        <f t="shared" si="142"/>
        <v>-4013792.1350502111</v>
      </c>
      <c r="L451" s="13">
        <f t="shared" si="143"/>
        <v>-319676790.45225352</v>
      </c>
      <c r="M451" s="15">
        <f t="shared" si="144"/>
        <v>-0.12626696660933909</v>
      </c>
      <c r="N451" s="13">
        <f t="shared" si="145"/>
        <v>569545.73978184711</v>
      </c>
      <c r="O451" s="13">
        <f t="shared" si="146"/>
        <v>39635951.046034381</v>
      </c>
      <c r="P451" s="15">
        <f t="shared" si="147"/>
        <v>0.55493811576098262</v>
      </c>
      <c r="Q451" s="7">
        <f t="shared" si="148"/>
        <v>71424092.020930812</v>
      </c>
      <c r="R451" s="7">
        <f t="shared" si="149"/>
        <v>31788140.974896427</v>
      </c>
      <c r="S451" s="13">
        <f>IF('BANCO DE DADOS'!$AD$32="Sim",R451,Q451)</f>
        <v>31788140.974896427</v>
      </c>
      <c r="T451" s="9">
        <f t="shared" si="150"/>
        <v>447</v>
      </c>
      <c r="U451" s="17">
        <f t="shared" ca="1" si="135"/>
        <v>58897</v>
      </c>
    </row>
    <row r="452" spans="2:21">
      <c r="B452" s="17">
        <f t="shared" ca="1" si="133"/>
        <v>58897</v>
      </c>
      <c r="C452" s="9">
        <f t="shared" si="136"/>
        <v>448</v>
      </c>
      <c r="D452" s="9"/>
      <c r="E452" s="13">
        <f t="shared" si="134"/>
        <v>433934.39348151966</v>
      </c>
      <c r="F452" s="14">
        <f t="shared" si="137"/>
        <v>36235867.503428161</v>
      </c>
      <c r="G452" s="15">
        <f t="shared" si="138"/>
        <v>1.1262874148245652</v>
      </c>
      <c r="H452" s="13">
        <f t="shared" si="139"/>
        <v>459544.7586423246</v>
      </c>
      <c r="I452" s="13">
        <f t="shared" si="140"/>
        <v>36081703.669626489</v>
      </c>
      <c r="J452" s="15">
        <f t="shared" si="141"/>
        <v>-0.12628741482456518</v>
      </c>
      <c r="K452" s="13">
        <f t="shared" si="142"/>
        <v>-4063025.0952828117</v>
      </c>
      <c r="L452" s="13">
        <f t="shared" si="143"/>
        <v>-323739815.54753631</v>
      </c>
      <c r="M452" s="15">
        <f t="shared" si="144"/>
        <v>-0.1262874148245651</v>
      </c>
      <c r="N452" s="13">
        <f t="shared" si="145"/>
        <v>576670.46801118064</v>
      </c>
      <c r="O452" s="13">
        <f t="shared" si="146"/>
        <v>40144728.764909312</v>
      </c>
      <c r="P452" s="15">
        <f t="shared" si="147"/>
        <v>0.55511721582634033</v>
      </c>
      <c r="Q452" s="7">
        <f t="shared" si="148"/>
        <v>72317571.173054665</v>
      </c>
      <c r="R452" s="7">
        <f t="shared" si="149"/>
        <v>32172842.408145349</v>
      </c>
      <c r="S452" s="13">
        <f>IF('BANCO DE DADOS'!$AD$32="Sim",R452,Q452)</f>
        <v>32172842.408145349</v>
      </c>
      <c r="T452" s="9">
        <f t="shared" si="150"/>
        <v>448</v>
      </c>
      <c r="U452" s="17">
        <f t="shared" ca="1" si="135"/>
        <v>58927</v>
      </c>
    </row>
    <row r="453" spans="2:21">
      <c r="B453" s="17">
        <f t="shared" ca="1" si="133"/>
        <v>58927</v>
      </c>
      <c r="C453" s="9">
        <f t="shared" si="136"/>
        <v>449</v>
      </c>
      <c r="D453" s="9"/>
      <c r="E453" s="13">
        <f t="shared" si="134"/>
        <v>439176.64720736415</v>
      </c>
      <c r="F453" s="14">
        <f t="shared" si="137"/>
        <v>36675044.150635526</v>
      </c>
      <c r="G453" s="15">
        <f t="shared" si="138"/>
        <v>1.1263076538821652</v>
      </c>
      <c r="H453" s="13">
        <f t="shared" si="139"/>
        <v>465293.4304097498</v>
      </c>
      <c r="I453" s="13">
        <f t="shared" si="140"/>
        <v>36546997.100036241</v>
      </c>
      <c r="J453" s="15">
        <f t="shared" si="141"/>
        <v>-0.12630765388216525</v>
      </c>
      <c r="K453" s="13">
        <f t="shared" si="142"/>
        <v>-4112853.8607766889</v>
      </c>
      <c r="L453" s="13">
        <f t="shared" si="143"/>
        <v>-327852669.40831298</v>
      </c>
      <c r="M453" s="15">
        <f t="shared" si="144"/>
        <v>-0.12630765388216514</v>
      </c>
      <c r="N453" s="13">
        <f t="shared" si="145"/>
        <v>583882.83942384098</v>
      </c>
      <c r="O453" s="13">
        <f t="shared" si="146"/>
        <v>40659850.960812941</v>
      </c>
      <c r="P453" s="15">
        <f t="shared" si="147"/>
        <v>0.55529523988024454</v>
      </c>
      <c r="Q453" s="7">
        <f t="shared" si="148"/>
        <v>73222041.250671774</v>
      </c>
      <c r="R453" s="7">
        <f t="shared" si="149"/>
        <v>32562190.289858837</v>
      </c>
      <c r="S453" s="13">
        <f>IF('BANCO DE DADOS'!$AD$32="Sim",R453,Q453)</f>
        <v>32562190.289858837</v>
      </c>
      <c r="T453" s="9">
        <f t="shared" si="150"/>
        <v>449</v>
      </c>
      <c r="U453" s="17">
        <f t="shared" ca="1" si="135"/>
        <v>58958</v>
      </c>
    </row>
    <row r="454" spans="2:21">
      <c r="B454" s="17">
        <f t="shared" ref="B454:B517" ca="1" si="151">DATE(YEAR(B453),MONTH(B453)+1,1)</f>
        <v>58958</v>
      </c>
      <c r="C454" s="9">
        <f t="shared" si="136"/>
        <v>450</v>
      </c>
      <c r="D454" s="9"/>
      <c r="E454" s="13">
        <f t="shared" ref="E454:E517" si="152">IF($AE$33,IF($AE$34,$E453*(1+Inflação)*(1+Crescimento_Salário),$E453*(1+Inflação)),IF($AE$34,$E453*(1+Crescimento_Salário),$E453))</f>
        <v>444482.23129959335</v>
      </c>
      <c r="F454" s="14">
        <f t="shared" si="137"/>
        <v>37119526.38193512</v>
      </c>
      <c r="G454" s="15">
        <f t="shared" si="138"/>
        <v>1.1263276858176181</v>
      </c>
      <c r="H454" s="13">
        <f t="shared" si="139"/>
        <v>471112.81812273542</v>
      </c>
      <c r="I454" s="13">
        <f t="shared" si="140"/>
        <v>37018109.918158978</v>
      </c>
      <c r="J454" s="15">
        <f t="shared" si="141"/>
        <v>-0.12632768581761811</v>
      </c>
      <c r="K454" s="13">
        <f t="shared" si="142"/>
        <v>-4163285.6277273446</v>
      </c>
      <c r="L454" s="13">
        <f t="shared" si="143"/>
        <v>-332015955.03604031</v>
      </c>
      <c r="M454" s="15">
        <f t="shared" si="144"/>
        <v>-0.12632768581761822</v>
      </c>
      <c r="N454" s="13">
        <f t="shared" si="145"/>
        <v>591183.92292394361</v>
      </c>
      <c r="O454" s="13">
        <f t="shared" si="146"/>
        <v>41181395.545886323</v>
      </c>
      <c r="P454" s="15">
        <f t="shared" si="147"/>
        <v>0.5554721947054313</v>
      </c>
      <c r="Q454" s="7">
        <f t="shared" si="148"/>
        <v>74137636.300094098</v>
      </c>
      <c r="R454" s="7">
        <f t="shared" si="149"/>
        <v>32956240.754207775</v>
      </c>
      <c r="S454" s="13">
        <f>IF('BANCO DE DADOS'!$AD$32="Sim",R454,Q454)</f>
        <v>32956240.754207775</v>
      </c>
      <c r="T454" s="9">
        <f t="shared" si="150"/>
        <v>450</v>
      </c>
      <c r="U454" s="17">
        <f t="shared" ref="U454:U517" ca="1" si="153">DATE(YEAR(U453),MONTH(U453)+1,1)</f>
        <v>58988</v>
      </c>
    </row>
    <row r="455" spans="2:21">
      <c r="B455" s="17">
        <f t="shared" ca="1" si="151"/>
        <v>58988</v>
      </c>
      <c r="C455" s="9">
        <f t="shared" ref="C455:C518" si="154">C454+1</f>
        <v>451</v>
      </c>
      <c r="D455" s="9"/>
      <c r="E455" s="13">
        <f t="shared" si="152"/>
        <v>449851.91083664802</v>
      </c>
      <c r="F455" s="14">
        <f t="shared" si="137"/>
        <v>37569378.292771764</v>
      </c>
      <c r="G455" s="15">
        <f t="shared" si="138"/>
        <v>1.1263475126481146</v>
      </c>
      <c r="H455" s="13">
        <f t="shared" si="139"/>
        <v>477003.78423928871</v>
      </c>
      <c r="I455" s="13">
        <f t="shared" si="140"/>
        <v>37495113.70239827</v>
      </c>
      <c r="J455" s="15">
        <f t="shared" si="141"/>
        <v>-0.12634751264811461</v>
      </c>
      <c r="K455" s="13">
        <f t="shared" si="142"/>
        <v>-4214327.6792681515</v>
      </c>
      <c r="L455" s="13">
        <f t="shared" si="143"/>
        <v>-336230282.71530843</v>
      </c>
      <c r="M455" s="15">
        <f t="shared" si="144"/>
        <v>-0.12634751264811464</v>
      </c>
      <c r="N455" s="13">
        <f t="shared" si="145"/>
        <v>598574.8003938084</v>
      </c>
      <c r="O455" s="13">
        <f t="shared" si="146"/>
        <v>41709441.381666429</v>
      </c>
      <c r="P455" s="15">
        <f t="shared" si="147"/>
        <v>0.55564808703894497</v>
      </c>
      <c r="Q455" s="7">
        <f t="shared" si="148"/>
        <v>75064491.995170042</v>
      </c>
      <c r="R455" s="7">
        <f t="shared" si="149"/>
        <v>33355050.613503613</v>
      </c>
      <c r="S455" s="13">
        <f>IF('BANCO DE DADOS'!$AD$32="Sim",R455,Q455)</f>
        <v>33355050.613503613</v>
      </c>
      <c r="T455" s="9">
        <f t="shared" si="150"/>
        <v>451</v>
      </c>
      <c r="U455" s="17">
        <f t="shared" ca="1" si="153"/>
        <v>59019</v>
      </c>
    </row>
    <row r="456" spans="2:21">
      <c r="B456" s="17">
        <f t="shared" ca="1" si="151"/>
        <v>59019</v>
      </c>
      <c r="C456" s="9">
        <f t="shared" si="154"/>
        <v>452</v>
      </c>
      <c r="D456" s="9"/>
      <c r="E456" s="13">
        <f t="shared" si="152"/>
        <v>455286.46013969166</v>
      </c>
      <c r="F456" s="14">
        <f t="shared" si="137"/>
        <v>38024664.752911456</v>
      </c>
      <c r="G456" s="15">
        <f t="shared" si="138"/>
        <v>1.1263671363726977</v>
      </c>
      <c r="H456" s="13">
        <f t="shared" si="139"/>
        <v>482967.20168903552</v>
      </c>
      <c r="I456" s="13">
        <f t="shared" si="140"/>
        <v>37978080.904087305</v>
      </c>
      <c r="J456" s="15">
        <f t="shared" si="141"/>
        <v>-0.1263671363726977</v>
      </c>
      <c r="K456" s="13">
        <f t="shared" si="142"/>
        <v>-4265987.3865206167</v>
      </c>
      <c r="L456" s="13">
        <f t="shared" si="143"/>
        <v>-340496270.10182905</v>
      </c>
      <c r="M456" s="15">
        <f t="shared" si="144"/>
        <v>-0.12636713637269778</v>
      </c>
      <c r="N456" s="13">
        <f t="shared" si="145"/>
        <v>606056.56685116387</v>
      </c>
      <c r="O456" s="13">
        <f t="shared" si="146"/>
        <v>42244068.290607929</v>
      </c>
      <c r="P456" s="15">
        <f t="shared" si="147"/>
        <v>0.55582292357247032</v>
      </c>
      <c r="Q456" s="7">
        <f t="shared" si="148"/>
        <v>76002745.656998768</v>
      </c>
      <c r="R456" s="7">
        <f t="shared" si="149"/>
        <v>33758677.366390839</v>
      </c>
      <c r="S456" s="13">
        <f>IF('BANCO DE DADOS'!$AD$32="Sim",R456,Q456)</f>
        <v>33758677.366390839</v>
      </c>
      <c r="T456" s="9">
        <f t="shared" si="150"/>
        <v>452</v>
      </c>
      <c r="U456" s="17">
        <f t="shared" ca="1" si="153"/>
        <v>59050</v>
      </c>
    </row>
    <row r="457" spans="2:21">
      <c r="B457" s="17">
        <f t="shared" ca="1" si="151"/>
        <v>59050</v>
      </c>
      <c r="C457" s="9">
        <f t="shared" si="154"/>
        <v>453</v>
      </c>
      <c r="D457" s="9"/>
      <c r="E457" s="13">
        <f t="shared" si="152"/>
        <v>460786.66288426961</v>
      </c>
      <c r="F457" s="14">
        <f t="shared" si="137"/>
        <v>38485451.415795729</v>
      </c>
      <c r="G457" s="15">
        <f t="shared" si="138"/>
        <v>1.1263865589724054</v>
      </c>
      <c r="H457" s="13">
        <f t="shared" si="139"/>
        <v>489003.95400006254</v>
      </c>
      <c r="I457" s="13">
        <f t="shared" si="140"/>
        <v>38467084.858087368</v>
      </c>
      <c r="J457" s="15">
        <f t="shared" si="141"/>
        <v>-0.12638655897240536</v>
      </c>
      <c r="K457" s="13">
        <f t="shared" si="142"/>
        <v>-4318272.2096573487</v>
      </c>
      <c r="L457" s="13">
        <f t="shared" si="143"/>
        <v>-344814542.31148642</v>
      </c>
      <c r="M457" s="15">
        <f t="shared" si="144"/>
        <v>-0.12638655897240531</v>
      </c>
      <c r="N457" s="13">
        <f t="shared" si="145"/>
        <v>613630.33060825453</v>
      </c>
      <c r="O457" s="13">
        <f t="shared" si="146"/>
        <v>42785357.06774471</v>
      </c>
      <c r="P457" s="15">
        <f t="shared" si="147"/>
        <v>0.5559967109526659</v>
      </c>
      <c r="Q457" s="7">
        <f t="shared" si="148"/>
        <v>76952536.273883089</v>
      </c>
      <c r="R457" s="7">
        <f t="shared" si="149"/>
        <v>34167179.20613838</v>
      </c>
      <c r="S457" s="13">
        <f>IF('BANCO DE DADOS'!$AD$32="Sim",R457,Q457)</f>
        <v>34167179.20613838</v>
      </c>
      <c r="T457" s="9">
        <f t="shared" si="150"/>
        <v>453</v>
      </c>
      <c r="U457" s="17">
        <f t="shared" ca="1" si="153"/>
        <v>59080</v>
      </c>
    </row>
    <row r="458" spans="2:21">
      <c r="B458" s="17">
        <f t="shared" ca="1" si="151"/>
        <v>59080</v>
      </c>
      <c r="C458" s="9">
        <f t="shared" si="154"/>
        <v>454</v>
      </c>
      <c r="D458" s="9"/>
      <c r="E458" s="13">
        <f t="shared" si="152"/>
        <v>466353.31221331703</v>
      </c>
      <c r="F458" s="14">
        <f t="shared" si="137"/>
        <v>38951804.728009045</v>
      </c>
      <c r="G458" s="15">
        <f t="shared" si="138"/>
        <v>1.1264057824104092</v>
      </c>
      <c r="H458" s="13">
        <f t="shared" si="139"/>
        <v>495114.93542729499</v>
      </c>
      <c r="I458" s="13">
        <f t="shared" si="140"/>
        <v>38962199.793514661</v>
      </c>
      <c r="J458" s="15">
        <f t="shared" si="141"/>
        <v>-0.12640578241040923</v>
      </c>
      <c r="K458" s="13">
        <f t="shared" si="142"/>
        <v>-4371189.6989778429</v>
      </c>
      <c r="L458" s="13">
        <f t="shared" si="143"/>
        <v>-349185732.01046425</v>
      </c>
      <c r="M458" s="15">
        <f t="shared" si="144"/>
        <v>-0.12640578241040915</v>
      </c>
      <c r="N458" s="13">
        <f t="shared" si="145"/>
        <v>621297.21343287278</v>
      </c>
      <c r="O458" s="13">
        <f t="shared" si="146"/>
        <v>43333389.492492497</v>
      </c>
      <c r="P458" s="15">
        <f t="shared" si="147"/>
        <v>0.55616945578149146</v>
      </c>
      <c r="Q458" s="7">
        <f t="shared" si="148"/>
        <v>77914004.521523699</v>
      </c>
      <c r="R458" s="7">
        <f t="shared" si="149"/>
        <v>34580615.029031202</v>
      </c>
      <c r="S458" s="13">
        <f>IF('BANCO DE DADOS'!$AD$32="Sim",R458,Q458)</f>
        <v>34580615.029031202</v>
      </c>
      <c r="T458" s="9">
        <f t="shared" si="150"/>
        <v>454</v>
      </c>
      <c r="U458" s="17">
        <f t="shared" ca="1" si="153"/>
        <v>59111</v>
      </c>
    </row>
    <row r="459" spans="2:21">
      <c r="B459" s="17">
        <f t="shared" ca="1" si="151"/>
        <v>59111</v>
      </c>
      <c r="C459" s="9">
        <f t="shared" si="154"/>
        <v>455</v>
      </c>
      <c r="D459" s="9"/>
      <c r="E459" s="13">
        <f t="shared" si="152"/>
        <v>471987.210851532</v>
      </c>
      <c r="F459" s="14">
        <f t="shared" si="137"/>
        <v>39423791.93886058</v>
      </c>
      <c r="G459" s="15">
        <f t="shared" si="138"/>
        <v>1.1264248086321558</v>
      </c>
      <c r="H459" s="13">
        <f t="shared" si="139"/>
        <v>501301.05108242691</v>
      </c>
      <c r="I459" s="13">
        <f t="shared" si="140"/>
        <v>39463500.844597086</v>
      </c>
      <c r="J459" s="15">
        <f t="shared" si="141"/>
        <v>-0.12642480863215577</v>
      </c>
      <c r="K459" s="13">
        <f t="shared" si="142"/>
        <v>-4424747.4959973022</v>
      </c>
      <c r="L459" s="13">
        <f t="shared" si="143"/>
        <v>-353610479.50646156</v>
      </c>
      <c r="M459" s="15">
        <f t="shared" si="144"/>
        <v>-0.12642480863215569</v>
      </c>
      <c r="N459" s="13">
        <f t="shared" si="145"/>
        <v>629058.35071133799</v>
      </c>
      <c r="O459" s="13">
        <f t="shared" si="146"/>
        <v>43888248.340594389</v>
      </c>
      <c r="P459" s="15">
        <f t="shared" si="147"/>
        <v>0.55634116461653471</v>
      </c>
      <c r="Q459" s="7">
        <f t="shared" si="148"/>
        <v>78887292.783457667</v>
      </c>
      <c r="R459" s="7">
        <f t="shared" si="149"/>
        <v>34999044.442863278</v>
      </c>
      <c r="S459" s="13">
        <f>IF('BANCO DE DADOS'!$AD$32="Sim",R459,Q459)</f>
        <v>34999044.442863278</v>
      </c>
      <c r="T459" s="9">
        <f t="shared" si="150"/>
        <v>455</v>
      </c>
      <c r="U459" s="17">
        <f t="shared" ca="1" si="153"/>
        <v>59141</v>
      </c>
    </row>
    <row r="460" spans="2:21">
      <c r="B460" s="17">
        <f t="shared" ca="1" si="151"/>
        <v>59141</v>
      </c>
      <c r="C460" s="9">
        <f t="shared" si="154"/>
        <v>456</v>
      </c>
      <c r="D460" s="9">
        <v>38</v>
      </c>
      <c r="E460" s="13">
        <f t="shared" si="152"/>
        <v>477689.17122113047</v>
      </c>
      <c r="F460" s="14">
        <f t="shared" si="137"/>
        <v>39901481.11008171</v>
      </c>
      <c r="G460" s="15">
        <f t="shared" si="138"/>
        <v>1.1264436395655035</v>
      </c>
      <c r="H460" s="13">
        <f t="shared" si="139"/>
        <v>507563.21706542297</v>
      </c>
      <c r="I460" s="13">
        <f t="shared" si="140"/>
        <v>39971064.06166251</v>
      </c>
      <c r="J460" s="15">
        <f t="shared" si="141"/>
        <v>-0.12644363956550353</v>
      </c>
      <c r="K460" s="13">
        <f t="shared" si="142"/>
        <v>-4478953.3345485553</v>
      </c>
      <c r="L460" s="13">
        <f t="shared" si="143"/>
        <v>-358089432.84101009</v>
      </c>
      <c r="M460" s="15">
        <f t="shared" si="144"/>
        <v>-0.12644363956550364</v>
      </c>
      <c r="N460" s="13">
        <f t="shared" si="145"/>
        <v>636914.89161344781</v>
      </c>
      <c r="O460" s="13">
        <f t="shared" si="146"/>
        <v>44450017.396211073</v>
      </c>
      <c r="P460" s="15">
        <f t="shared" si="147"/>
        <v>0.55651184397133424</v>
      </c>
      <c r="Q460" s="7">
        <f t="shared" si="148"/>
        <v>79872545.171744227</v>
      </c>
      <c r="R460" s="7">
        <f t="shared" si="149"/>
        <v>35422527.775533155</v>
      </c>
      <c r="S460" s="13">
        <f>IF('BANCO DE DADOS'!$AD$32="Sim",R460,Q460)</f>
        <v>35422527.775533155</v>
      </c>
      <c r="T460" s="9">
        <f t="shared" si="150"/>
        <v>456</v>
      </c>
      <c r="U460" s="17">
        <f t="shared" ca="1" si="153"/>
        <v>59172</v>
      </c>
    </row>
    <row r="461" spans="2:21">
      <c r="B461" s="17">
        <f t="shared" ca="1" si="151"/>
        <v>59172</v>
      </c>
      <c r="C461" s="9">
        <f t="shared" si="154"/>
        <v>457</v>
      </c>
      <c r="D461" s="9"/>
      <c r="E461" s="13">
        <f t="shared" si="152"/>
        <v>483460.01555899961</v>
      </c>
      <c r="F461" s="14">
        <f t="shared" si="137"/>
        <v>40384941.125640713</v>
      </c>
      <c r="G461" s="15">
        <f t="shared" si="138"/>
        <v>1.1264622771208632</v>
      </c>
      <c r="H461" s="13">
        <f t="shared" si="139"/>
        <v>513902.36059761146</v>
      </c>
      <c r="I461" s="13">
        <f t="shared" si="140"/>
        <v>40484966.422260121</v>
      </c>
      <c r="J461" s="15">
        <f t="shared" si="141"/>
        <v>-0.12646227712086322</v>
      </c>
      <c r="K461" s="13">
        <f t="shared" si="142"/>
        <v>-4533815.0418973565</v>
      </c>
      <c r="L461" s="13">
        <f t="shared" si="143"/>
        <v>-362623247.88290745</v>
      </c>
      <c r="M461" s="15">
        <f t="shared" si="144"/>
        <v>-0.12646227712086311</v>
      </c>
      <c r="N461" s="13">
        <f t="shared" si="145"/>
        <v>644867.99925942579</v>
      </c>
      <c r="O461" s="13">
        <f t="shared" si="146"/>
        <v>45018781.464157484</v>
      </c>
      <c r="P461" s="15">
        <f t="shared" si="147"/>
        <v>0.55668150031570118</v>
      </c>
      <c r="Q461" s="7">
        <f t="shared" si="148"/>
        <v>80869907.547900841</v>
      </c>
      <c r="R461" s="7">
        <f t="shared" si="149"/>
        <v>35851126.083743356</v>
      </c>
      <c r="S461" s="13">
        <f>IF('BANCO DE DADOS'!$AD$32="Sim",R461,Q461)</f>
        <v>35851126.083743356</v>
      </c>
      <c r="T461" s="9">
        <f t="shared" si="150"/>
        <v>457</v>
      </c>
      <c r="U461" s="17">
        <f t="shared" ca="1" si="153"/>
        <v>59203</v>
      </c>
    </row>
    <row r="462" spans="2:21">
      <c r="B462" s="17">
        <f t="shared" ca="1" si="151"/>
        <v>59203</v>
      </c>
      <c r="C462" s="9">
        <f t="shared" si="154"/>
        <v>458</v>
      </c>
      <c r="D462" s="9"/>
      <c r="E462" s="13">
        <f t="shared" si="152"/>
        <v>489300.57603526645</v>
      </c>
      <c r="F462" s="14">
        <f t="shared" si="137"/>
        <v>40874241.701675981</v>
      </c>
      <c r="G462" s="15">
        <f t="shared" si="138"/>
        <v>1.1264807231913323</v>
      </c>
      <c r="H462" s="13">
        <f t="shared" si="139"/>
        <v>520319.42015638767</v>
      </c>
      <c r="I462" s="13">
        <f t="shared" si="140"/>
        <v>41005285.84241651</v>
      </c>
      <c r="J462" s="15">
        <f t="shared" si="141"/>
        <v>-0.1264807231913323</v>
      </c>
      <c r="K462" s="13">
        <f t="shared" si="142"/>
        <v>-4589340.5398710966</v>
      </c>
      <c r="L462" s="13">
        <f t="shared" si="143"/>
        <v>-367212588.42277855</v>
      </c>
      <c r="M462" s="15">
        <f t="shared" si="144"/>
        <v>-0.12648072319133233</v>
      </c>
      <c r="N462" s="13">
        <f t="shared" si="145"/>
        <v>652918.8508888873</v>
      </c>
      <c r="O462" s="13">
        <f t="shared" si="146"/>
        <v>45594626.382287607</v>
      </c>
      <c r="P462" s="15">
        <f t="shared" si="147"/>
        <v>0.55685014007603673</v>
      </c>
      <c r="Q462" s="7">
        <f t="shared" si="148"/>
        <v>81879527.544092491</v>
      </c>
      <c r="R462" s="7">
        <f t="shared" si="149"/>
        <v>36284901.161804885</v>
      </c>
      <c r="S462" s="13">
        <f>IF('BANCO DE DADOS'!$AD$32="Sim",R462,Q462)</f>
        <v>36284901.161804885</v>
      </c>
      <c r="T462" s="9">
        <f t="shared" si="150"/>
        <v>458</v>
      </c>
      <c r="U462" s="17">
        <f t="shared" ca="1" si="153"/>
        <v>59231</v>
      </c>
    </row>
    <row r="463" spans="2:21">
      <c r="B463" s="17">
        <f t="shared" ca="1" si="151"/>
        <v>59231</v>
      </c>
      <c r="C463" s="9">
        <f t="shared" si="154"/>
        <v>459</v>
      </c>
      <c r="D463" s="9"/>
      <c r="E463" s="13">
        <f t="shared" si="152"/>
        <v>495211.69487329869</v>
      </c>
      <c r="F463" s="14">
        <f t="shared" si="137"/>
        <v>41369453.396549277</v>
      </c>
      <c r="G463" s="15">
        <f t="shared" si="138"/>
        <v>1.126498979652834</v>
      </c>
      <c r="H463" s="13">
        <f t="shared" si="139"/>
        <v>526815.34561154631</v>
      </c>
      <c r="I463" s="13">
        <f t="shared" si="140"/>
        <v>41532101.18802806</v>
      </c>
      <c r="J463" s="15">
        <f t="shared" si="141"/>
        <v>-0.12649897965283396</v>
      </c>
      <c r="K463" s="13">
        <f t="shared" si="142"/>
        <v>-4645537.846001178</v>
      </c>
      <c r="L463" s="13">
        <f t="shared" si="143"/>
        <v>-371858126.26877975</v>
      </c>
      <c r="M463" s="15">
        <f t="shared" si="144"/>
        <v>-0.12649897965283399</v>
      </c>
      <c r="N463" s="13">
        <f t="shared" si="145"/>
        <v>661068.63803185034</v>
      </c>
      <c r="O463" s="13">
        <f t="shared" si="146"/>
        <v>46177639.034029238</v>
      </c>
      <c r="P463" s="15">
        <f t="shared" si="147"/>
        <v>0.55701776963564853</v>
      </c>
      <c r="Q463" s="7">
        <f t="shared" si="148"/>
        <v>82901554.584577337</v>
      </c>
      <c r="R463" s="7">
        <f t="shared" si="149"/>
        <v>36723915.550548099</v>
      </c>
      <c r="S463" s="13">
        <f>IF('BANCO DE DADOS'!$AD$32="Sim",R463,Q463)</f>
        <v>36723915.550548099</v>
      </c>
      <c r="T463" s="9">
        <f t="shared" si="150"/>
        <v>459</v>
      </c>
      <c r="U463" s="17">
        <f t="shared" ca="1" si="153"/>
        <v>59262</v>
      </c>
    </row>
    <row r="464" spans="2:21">
      <c r="B464" s="17">
        <f t="shared" ca="1" si="151"/>
        <v>59262</v>
      </c>
      <c r="C464" s="9">
        <f t="shared" si="154"/>
        <v>460</v>
      </c>
      <c r="D464" s="9"/>
      <c r="E464" s="13">
        <f t="shared" si="152"/>
        <v>501194.22447115561</v>
      </c>
      <c r="F464" s="14">
        <f t="shared" si="137"/>
        <v>41870647.621020436</v>
      </c>
      <c r="G464" s="15">
        <f t="shared" si="138"/>
        <v>1.1265170483642513</v>
      </c>
      <c r="H464" s="13">
        <f t="shared" si="139"/>
        <v>533391.09836326353</v>
      </c>
      <c r="I464" s="13">
        <f t="shared" si="140"/>
        <v>42065492.286391325</v>
      </c>
      <c r="J464" s="15">
        <f t="shared" si="141"/>
        <v>-0.12651704836425126</v>
      </c>
      <c r="K464" s="13">
        <f t="shared" si="142"/>
        <v>-4702415.0746791959</v>
      </c>
      <c r="L464" s="13">
        <f t="shared" si="143"/>
        <v>-376560541.34345895</v>
      </c>
      <c r="M464" s="15">
        <f t="shared" si="144"/>
        <v>-0.12651704836425134</v>
      </c>
      <c r="N464" s="13">
        <f t="shared" si="145"/>
        <v>669318.56668181473</v>
      </c>
      <c r="O464" s="13">
        <f t="shared" si="146"/>
        <v>46767907.361070514</v>
      </c>
      <c r="P464" s="15">
        <f t="shared" si="147"/>
        <v>0.55718439533506359</v>
      </c>
      <c r="Q464" s="7">
        <f t="shared" si="148"/>
        <v>83936139.907411754</v>
      </c>
      <c r="R464" s="7">
        <f t="shared" si="149"/>
        <v>37168232.54634124</v>
      </c>
      <c r="S464" s="13">
        <f>IF('BANCO DE DADOS'!$AD$32="Sim",R464,Q464)</f>
        <v>37168232.54634124</v>
      </c>
      <c r="T464" s="9">
        <f t="shared" si="150"/>
        <v>460</v>
      </c>
      <c r="U464" s="17">
        <f t="shared" ca="1" si="153"/>
        <v>59292</v>
      </c>
    </row>
    <row r="465" spans="2:21">
      <c r="B465" s="17">
        <f t="shared" ca="1" si="151"/>
        <v>59292</v>
      </c>
      <c r="C465" s="9">
        <f t="shared" si="154"/>
        <v>461</v>
      </c>
      <c r="D465" s="9"/>
      <c r="E465" s="13">
        <f t="shared" si="152"/>
        <v>507249.02752450597</v>
      </c>
      <c r="F465" s="14">
        <f t="shared" si="137"/>
        <v>42377896.648544945</v>
      </c>
      <c r="G465" s="15">
        <f t="shared" si="138"/>
        <v>1.126534931167563</v>
      </c>
      <c r="H465" s="13">
        <f t="shared" si="139"/>
        <v>540047.65148174774</v>
      </c>
      <c r="I465" s="13">
        <f t="shared" si="140"/>
        <v>42605539.937873073</v>
      </c>
      <c r="J465" s="15">
        <f t="shared" si="141"/>
        <v>-0.12653493116756298</v>
      </c>
      <c r="K465" s="13">
        <f t="shared" si="142"/>
        <v>-4759980.4383270741</v>
      </c>
      <c r="L465" s="13">
        <f t="shared" si="143"/>
        <v>-381320521.78178602</v>
      </c>
      <c r="M465" s="15">
        <f t="shared" si="144"/>
        <v>-0.12653493116756309</v>
      </c>
      <c r="N465" s="13">
        <f t="shared" si="145"/>
        <v>677669.85747093509</v>
      </c>
      <c r="O465" s="13">
        <f t="shared" si="146"/>
        <v>47365520.376200132</v>
      </c>
      <c r="P465" s="15">
        <f t="shared" si="147"/>
        <v>0.55735002347233931</v>
      </c>
      <c r="Q465" s="7">
        <f t="shared" si="148"/>
        <v>84983436.586418003</v>
      </c>
      <c r="R465" s="7">
        <f t="shared" si="149"/>
        <v>37617916.210217871</v>
      </c>
      <c r="S465" s="13">
        <f>IF('BANCO DE DADOS'!$AD$32="Sim",R465,Q465)</f>
        <v>37617916.210217871</v>
      </c>
      <c r="T465" s="9">
        <f t="shared" si="150"/>
        <v>461</v>
      </c>
      <c r="U465" s="17">
        <f t="shared" ca="1" si="153"/>
        <v>59323</v>
      </c>
    </row>
    <row r="466" spans="2:21">
      <c r="B466" s="17">
        <f t="shared" ca="1" si="151"/>
        <v>59323</v>
      </c>
      <c r="C466" s="9">
        <f t="shared" si="154"/>
        <v>462</v>
      </c>
      <c r="D466" s="9"/>
      <c r="E466" s="13">
        <f t="shared" si="152"/>
        <v>513376.97715103073</v>
      </c>
      <c r="F466" s="14">
        <f t="shared" si="137"/>
        <v>42891273.625695974</v>
      </c>
      <c r="G466" s="15">
        <f t="shared" si="138"/>
        <v>1.1265526298879776</v>
      </c>
      <c r="H466" s="13">
        <f t="shared" si="139"/>
        <v>546785.98984858056</v>
      </c>
      <c r="I466" s="13">
        <f t="shared" si="140"/>
        <v>43152325.927721657</v>
      </c>
      <c r="J466" s="15">
        <f t="shared" si="141"/>
        <v>-0.12655262988797755</v>
      </c>
      <c r="K466" s="13">
        <f t="shared" si="142"/>
        <v>-4818242.2485813424</v>
      </c>
      <c r="L466" s="13">
        <f t="shared" si="143"/>
        <v>-386138764.03036737</v>
      </c>
      <c r="M466" s="15">
        <f t="shared" si="144"/>
        <v>-0.1265526298879775</v>
      </c>
      <c r="N466" s="13">
        <f t="shared" si="145"/>
        <v>686123.74584731332</v>
      </c>
      <c r="O466" s="13">
        <f t="shared" si="146"/>
        <v>47970568.176302992</v>
      </c>
      <c r="P466" s="15">
        <f t="shared" si="147"/>
        <v>0.55751466030337193</v>
      </c>
      <c r="Q466" s="7">
        <f t="shared" si="148"/>
        <v>86043599.553417623</v>
      </c>
      <c r="R466" s="7">
        <f t="shared" si="149"/>
        <v>38073031.377114631</v>
      </c>
      <c r="S466" s="13">
        <f>IF('BANCO DE DADOS'!$AD$32="Sim",R466,Q466)</f>
        <v>38073031.377114631</v>
      </c>
      <c r="T466" s="9">
        <f t="shared" si="150"/>
        <v>462</v>
      </c>
      <c r="U466" s="17">
        <f t="shared" ca="1" si="153"/>
        <v>59353</v>
      </c>
    </row>
    <row r="467" spans="2:21">
      <c r="B467" s="17">
        <f t="shared" ca="1" si="151"/>
        <v>59353</v>
      </c>
      <c r="C467" s="9">
        <f t="shared" si="154"/>
        <v>463</v>
      </c>
      <c r="D467" s="9"/>
      <c r="E467" s="13">
        <f t="shared" si="152"/>
        <v>519578.95701632893</v>
      </c>
      <c r="F467" s="14">
        <f t="shared" si="137"/>
        <v>43410852.5827123</v>
      </c>
      <c r="G467" s="15">
        <f t="shared" si="138"/>
        <v>1.1265701463340658</v>
      </c>
      <c r="H467" s="13">
        <f t="shared" si="139"/>
        <v>553607.11029976665</v>
      </c>
      <c r="I467" s="13">
        <f t="shared" si="140"/>
        <v>43705933.038021423</v>
      </c>
      <c r="J467" s="15">
        <f t="shared" si="141"/>
        <v>-0.12657014633406583</v>
      </c>
      <c r="K467" s="13">
        <f t="shared" si="142"/>
        <v>-4877208.9174917191</v>
      </c>
      <c r="L467" s="13">
        <f t="shared" si="143"/>
        <v>-391015972.94785911</v>
      </c>
      <c r="M467" s="15">
        <f t="shared" si="144"/>
        <v>-0.12657014633406588</v>
      </c>
      <c r="N467" s="13">
        <f t="shared" si="145"/>
        <v>694681.48225443484</v>
      </c>
      <c r="O467" s="13">
        <f t="shared" si="146"/>
        <v>48583141.955513142</v>
      </c>
      <c r="P467" s="15">
        <f t="shared" si="147"/>
        <v>0.55767831204220186</v>
      </c>
      <c r="Q467" s="7">
        <f t="shared" si="148"/>
        <v>87116785.620733723</v>
      </c>
      <c r="R467" s="7">
        <f t="shared" si="149"/>
        <v>38533643.665220581</v>
      </c>
      <c r="S467" s="13">
        <f>IF('BANCO DE DADOS'!$AD$32="Sim",R467,Q467)</f>
        <v>38533643.665220581</v>
      </c>
      <c r="T467" s="9">
        <f t="shared" si="150"/>
        <v>463</v>
      </c>
      <c r="U467" s="17">
        <f t="shared" ca="1" si="153"/>
        <v>59384</v>
      </c>
    </row>
    <row r="468" spans="2:21">
      <c r="B468" s="17">
        <f t="shared" ca="1" si="151"/>
        <v>59384</v>
      </c>
      <c r="C468" s="9">
        <f t="shared" si="154"/>
        <v>464</v>
      </c>
      <c r="D468" s="9"/>
      <c r="E468" s="13">
        <f t="shared" si="152"/>
        <v>525855.86146134429</v>
      </c>
      <c r="F468" s="14">
        <f t="shared" si="137"/>
        <v>43936708.444173642</v>
      </c>
      <c r="G468" s="15">
        <f t="shared" si="138"/>
        <v>1.1265874822978952</v>
      </c>
      <c r="H468" s="13">
        <f t="shared" si="139"/>
        <v>560512.02177051466</v>
      </c>
      <c r="I468" s="13">
        <f t="shared" si="140"/>
        <v>44266445.059791937</v>
      </c>
      <c r="J468" s="15">
        <f t="shared" si="141"/>
        <v>-0.12658748229789518</v>
      </c>
      <c r="K468" s="13">
        <f t="shared" si="142"/>
        <v>-4936888.9587341771</v>
      </c>
      <c r="L468" s="13">
        <f t="shared" si="143"/>
        <v>-395952861.90659326</v>
      </c>
      <c r="M468" s="15">
        <f t="shared" si="144"/>
        <v>-0.12658748229789521</v>
      </c>
      <c r="N468" s="13">
        <f t="shared" si="145"/>
        <v>703344.33231277671</v>
      </c>
      <c r="O468" s="13">
        <f t="shared" si="146"/>
        <v>49203334.018526122</v>
      </c>
      <c r="P468" s="15">
        <f t="shared" si="147"/>
        <v>0.55784098486131739</v>
      </c>
      <c r="Q468" s="7">
        <f t="shared" si="148"/>
        <v>88203153.503965586</v>
      </c>
      <c r="R468" s="7">
        <f t="shared" si="149"/>
        <v>38999819.485439464</v>
      </c>
      <c r="S468" s="13">
        <f>IF('BANCO DE DADOS'!$AD$32="Sim",R468,Q468)</f>
        <v>38999819.485439464</v>
      </c>
      <c r="T468" s="9">
        <f t="shared" si="150"/>
        <v>464</v>
      </c>
      <c r="U468" s="17">
        <f t="shared" ca="1" si="153"/>
        <v>59415</v>
      </c>
    </row>
    <row r="469" spans="2:21">
      <c r="B469" s="17">
        <f t="shared" ca="1" si="151"/>
        <v>59415</v>
      </c>
      <c r="C469" s="9">
        <f t="shared" si="154"/>
        <v>465</v>
      </c>
      <c r="D469" s="9"/>
      <c r="E469" s="13">
        <f t="shared" si="152"/>
        <v>532208.5956313319</v>
      </c>
      <c r="F469" s="14">
        <f t="shared" si="137"/>
        <v>44468917.039804973</v>
      </c>
      <c r="G469" s="15">
        <f t="shared" si="138"/>
        <v>1.1266046395551599</v>
      </c>
      <c r="H469" s="13">
        <f t="shared" si="139"/>
        <v>567501.74544176913</v>
      </c>
      <c r="I469" s="13">
        <f t="shared" si="140"/>
        <v>44833946.80523371</v>
      </c>
      <c r="J469" s="15">
        <f t="shared" si="141"/>
        <v>-0.12660463955515988</v>
      </c>
      <c r="K469" s="13">
        <f t="shared" si="142"/>
        <v>-4997290.9888386503</v>
      </c>
      <c r="L469" s="13">
        <f t="shared" si="143"/>
        <v>-400950152.89543194</v>
      </c>
      <c r="M469" s="15">
        <f t="shared" si="144"/>
        <v>-0.12660463955515988</v>
      </c>
      <c r="N469" s="13">
        <f t="shared" si="145"/>
        <v>712113.57700361125</v>
      </c>
      <c r="O469" s="13">
        <f t="shared" si="146"/>
        <v>49831237.79407236</v>
      </c>
      <c r="P469" s="15">
        <f t="shared" si="147"/>
        <v>0.55800268489195592</v>
      </c>
      <c r="Q469" s="7">
        <f t="shared" si="148"/>
        <v>89302863.845038682</v>
      </c>
      <c r="R469" s="7">
        <f t="shared" si="149"/>
        <v>39471626.050966322</v>
      </c>
      <c r="S469" s="13">
        <f>IF('BANCO DE DADOS'!$AD$32="Sim",R469,Q469)</f>
        <v>39471626.050966322</v>
      </c>
      <c r="T469" s="9">
        <f t="shared" si="150"/>
        <v>465</v>
      </c>
      <c r="U469" s="17">
        <f t="shared" ca="1" si="153"/>
        <v>59445</v>
      </c>
    </row>
    <row r="470" spans="2:21">
      <c r="B470" s="17">
        <f t="shared" ca="1" si="151"/>
        <v>59445</v>
      </c>
      <c r="C470" s="9">
        <f t="shared" si="154"/>
        <v>466</v>
      </c>
      <c r="D470" s="9"/>
      <c r="E470" s="13">
        <f t="shared" si="152"/>
        <v>538638.07560638164</v>
      </c>
      <c r="F470" s="14">
        <f t="shared" si="137"/>
        <v>45007555.115411356</v>
      </c>
      <c r="G470" s="15">
        <f t="shared" si="138"/>
        <v>1.126621619865313</v>
      </c>
      <c r="H470" s="13">
        <f t="shared" si="139"/>
        <v>574577.31488851563</v>
      </c>
      <c r="I470" s="13">
        <f t="shared" si="140"/>
        <v>45408524.120122224</v>
      </c>
      <c r="J470" s="15">
        <f t="shared" si="141"/>
        <v>-0.12662161986531295</v>
      </c>
      <c r="K470" s="13">
        <f t="shared" si="142"/>
        <v>-5058423.7284315974</v>
      </c>
      <c r="L470" s="13">
        <f t="shared" si="143"/>
        <v>-406008576.62386352</v>
      </c>
      <c r="M470" s="15">
        <f t="shared" si="144"/>
        <v>-0.12662161986531306</v>
      </c>
      <c r="N470" s="13">
        <f t="shared" si="145"/>
        <v>720990.51285503444</v>
      </c>
      <c r="O470" s="13">
        <f t="shared" si="146"/>
        <v>50466947.848553821</v>
      </c>
      <c r="P470" s="15">
        <f t="shared" si="147"/>
        <v>0.5581634182244023</v>
      </c>
      <c r="Q470" s="7">
        <f t="shared" si="148"/>
        <v>90416079.23553358</v>
      </c>
      <c r="R470" s="7">
        <f t="shared" si="149"/>
        <v>39949131.386979759</v>
      </c>
      <c r="S470" s="13">
        <f>IF('BANCO DE DADOS'!$AD$32="Sim",R470,Q470)</f>
        <v>39949131.386979759</v>
      </c>
      <c r="T470" s="9">
        <f t="shared" si="150"/>
        <v>466</v>
      </c>
      <c r="U470" s="17">
        <f t="shared" ca="1" si="153"/>
        <v>59476</v>
      </c>
    </row>
    <row r="471" spans="2:21">
      <c r="B471" s="17">
        <f t="shared" ca="1" si="151"/>
        <v>59476</v>
      </c>
      <c r="C471" s="9">
        <f t="shared" si="154"/>
        <v>467</v>
      </c>
      <c r="D471" s="9"/>
      <c r="E471" s="13">
        <f t="shared" si="152"/>
        <v>545145.2285335199</v>
      </c>
      <c r="F471" s="14">
        <f t="shared" si="137"/>
        <v>45552700.343944877</v>
      </c>
      <c r="G471" s="15">
        <f t="shared" si="138"/>
        <v>1.1266384249716968</v>
      </c>
      <c r="H471" s="13">
        <f t="shared" si="139"/>
        <v>581739.776229879</v>
      </c>
      <c r="I471" s="13">
        <f t="shared" si="140"/>
        <v>45990263.896352105</v>
      </c>
      <c r="J471" s="15">
        <f t="shared" si="141"/>
        <v>-0.12663842497169675</v>
      </c>
      <c r="K471" s="13">
        <f t="shared" si="142"/>
        <v>-5120296.0034935549</v>
      </c>
      <c r="L471" s="13">
        <f t="shared" si="143"/>
        <v>-411128872.62735707</v>
      </c>
      <c r="M471" s="15">
        <f t="shared" si="144"/>
        <v>-0.12663842497169686</v>
      </c>
      <c r="N471" s="13">
        <f t="shared" si="145"/>
        <v>729976.45213024365</v>
      </c>
      <c r="O471" s="13">
        <f t="shared" si="146"/>
        <v>51110559.899845652</v>
      </c>
      <c r="P471" s="15">
        <f t="shared" si="147"/>
        <v>0.55832319090828519</v>
      </c>
      <c r="Q471" s="7">
        <f t="shared" si="148"/>
        <v>91542964.240296975</v>
      </c>
      <c r="R471" s="7">
        <f t="shared" si="149"/>
        <v>40432404.340451322</v>
      </c>
      <c r="S471" s="13">
        <f>IF('BANCO DE DADOS'!$AD$32="Sim",R471,Q471)</f>
        <v>40432404.340451322</v>
      </c>
      <c r="T471" s="9">
        <f t="shared" si="150"/>
        <v>467</v>
      </c>
      <c r="U471" s="17">
        <f t="shared" ca="1" si="153"/>
        <v>59506</v>
      </c>
    </row>
    <row r="472" spans="2:21">
      <c r="B472" s="17">
        <f t="shared" ca="1" si="151"/>
        <v>59506</v>
      </c>
      <c r="C472" s="9">
        <f t="shared" si="154"/>
        <v>468</v>
      </c>
      <c r="D472" s="9">
        <v>39</v>
      </c>
      <c r="E472" s="13">
        <f t="shared" si="152"/>
        <v>551730.99276040611</v>
      </c>
      <c r="F472" s="14">
        <f t="shared" si="137"/>
        <v>46104431.336705282</v>
      </c>
      <c r="G472" s="15">
        <f t="shared" si="138"/>
        <v>1.126655056601672</v>
      </c>
      <c r="H472" s="13">
        <f t="shared" si="139"/>
        <v>588990.18828103808</v>
      </c>
      <c r="I472" s="13">
        <f t="shared" si="140"/>
        <v>46579254.084633142</v>
      </c>
      <c r="J472" s="15">
        <f t="shared" si="141"/>
        <v>-0.12665505660167198</v>
      </c>
      <c r="K472" s="13">
        <f t="shared" si="142"/>
        <v>-5182916.7466318905</v>
      </c>
      <c r="L472" s="13">
        <f t="shared" si="143"/>
        <v>-416311789.37398899</v>
      </c>
      <c r="M472" s="15">
        <f t="shared" si="144"/>
        <v>-0.12665505660167195</v>
      </c>
      <c r="N472" s="13">
        <f t="shared" si="145"/>
        <v>739072.72301809315</v>
      </c>
      <c r="O472" s="13">
        <f t="shared" si="146"/>
        <v>51762170.831265032</v>
      </c>
      <c r="P472" s="15">
        <f t="shared" si="147"/>
        <v>0.55848200895287126</v>
      </c>
      <c r="Q472" s="7">
        <f t="shared" si="148"/>
        <v>92683685.421338424</v>
      </c>
      <c r="R472" s="7">
        <f t="shared" si="149"/>
        <v>40921514.590073392</v>
      </c>
      <c r="S472" s="13">
        <f>IF('BANCO DE DADOS'!$AD$32="Sim",R472,Q472)</f>
        <v>40921514.590073392</v>
      </c>
      <c r="T472" s="9">
        <f t="shared" si="150"/>
        <v>468</v>
      </c>
      <c r="U472" s="17">
        <f t="shared" ca="1" si="153"/>
        <v>59537</v>
      </c>
    </row>
    <row r="473" spans="2:21">
      <c r="B473" s="17">
        <f t="shared" ca="1" si="151"/>
        <v>59537</v>
      </c>
      <c r="C473" s="9">
        <f t="shared" si="154"/>
        <v>469</v>
      </c>
      <c r="D473" s="9"/>
      <c r="E473" s="13">
        <f t="shared" si="152"/>
        <v>558396.31797064492</v>
      </c>
      <c r="F473" s="14">
        <f t="shared" si="137"/>
        <v>46662827.654675931</v>
      </c>
      <c r="G473" s="15">
        <f t="shared" si="138"/>
        <v>1.1266715164667469</v>
      </c>
      <c r="H473" s="13">
        <f t="shared" si="139"/>
        <v>596329.62270697742</v>
      </c>
      <c r="I473" s="13">
        <f t="shared" si="140"/>
        <v>47175583.707340121</v>
      </c>
      <c r="J473" s="15">
        <f t="shared" si="141"/>
        <v>-0.1266715164667469</v>
      </c>
      <c r="K473" s="13">
        <f t="shared" si="142"/>
        <v>-5246294.9983689487</v>
      </c>
      <c r="L473" s="13">
        <f t="shared" si="143"/>
        <v>-421558084.37235796</v>
      </c>
      <c r="M473" s="15">
        <f t="shared" si="144"/>
        <v>-0.12667151646674685</v>
      </c>
      <c r="N473" s="13">
        <f t="shared" si="145"/>
        <v>748280.6698259546</v>
      </c>
      <c r="O473" s="13">
        <f t="shared" si="146"/>
        <v>52421878.70570907</v>
      </c>
      <c r="P473" s="15">
        <f t="shared" si="147"/>
        <v>0.5586398783273564</v>
      </c>
      <c r="Q473" s="7">
        <f t="shared" si="148"/>
        <v>93838411.362016052</v>
      </c>
      <c r="R473" s="7">
        <f t="shared" si="149"/>
        <v>41416532.656306982</v>
      </c>
      <c r="S473" s="13">
        <f>IF('BANCO DE DADOS'!$AD$32="Sim",R473,Q473)</f>
        <v>41416532.656306982</v>
      </c>
      <c r="T473" s="9">
        <f t="shared" si="150"/>
        <v>469</v>
      </c>
      <c r="U473" s="17">
        <f t="shared" ca="1" si="153"/>
        <v>59568</v>
      </c>
    </row>
    <row r="474" spans="2:21">
      <c r="B474" s="17">
        <f t="shared" ca="1" si="151"/>
        <v>59568</v>
      </c>
      <c r="C474" s="9">
        <f t="shared" si="154"/>
        <v>470</v>
      </c>
      <c r="D474" s="9"/>
      <c r="E474" s="13">
        <f t="shared" si="152"/>
        <v>565142.1653207331</v>
      </c>
      <c r="F474" s="14">
        <f t="shared" si="137"/>
        <v>47227969.819996662</v>
      </c>
      <c r="G474" s="15">
        <f t="shared" si="138"/>
        <v>1.1266878062627048</v>
      </c>
      <c r="H474" s="13">
        <f t="shared" si="139"/>
        <v>603759.16417809925</v>
      </c>
      <c r="I474" s="13">
        <f t="shared" si="140"/>
        <v>47779342.871518217</v>
      </c>
      <c r="J474" s="15">
        <f t="shared" si="141"/>
        <v>-0.12668780626270482</v>
      </c>
      <c r="K474" s="13">
        <f t="shared" si="142"/>
        <v>-5310439.908445701</v>
      </c>
      <c r="L474" s="13">
        <f t="shared" si="143"/>
        <v>-426868524.28080368</v>
      </c>
      <c r="M474" s="15">
        <f t="shared" si="144"/>
        <v>-0.12668780626270479</v>
      </c>
      <c r="N474" s="13">
        <f t="shared" si="145"/>
        <v>757601.65317491058</v>
      </c>
      <c r="O474" s="13">
        <f t="shared" si="146"/>
        <v>53089782.779963933</v>
      </c>
      <c r="P474" s="15">
        <f t="shared" si="147"/>
        <v>0.55879680496115525</v>
      </c>
      <c r="Q474" s="7">
        <f t="shared" si="148"/>
        <v>95007312.691514894</v>
      </c>
      <c r="R474" s="7">
        <f t="shared" si="149"/>
        <v>41917529.911550961</v>
      </c>
      <c r="S474" s="13">
        <f>IF('BANCO DE DADOS'!$AD$32="Sim",R474,Q474)</f>
        <v>41917529.911550961</v>
      </c>
      <c r="T474" s="9">
        <f t="shared" si="150"/>
        <v>470</v>
      </c>
      <c r="U474" s="17">
        <f t="shared" ca="1" si="153"/>
        <v>59596</v>
      </c>
    </row>
    <row r="475" spans="2:21">
      <c r="B475" s="17">
        <f t="shared" ca="1" si="151"/>
        <v>59596</v>
      </c>
      <c r="C475" s="9">
        <f t="shared" si="154"/>
        <v>471</v>
      </c>
      <c r="D475" s="9"/>
      <c r="E475" s="13">
        <f t="shared" si="152"/>
        <v>571969.50757866027</v>
      </c>
      <c r="F475" s="14">
        <f t="shared" si="137"/>
        <v>47799939.327575326</v>
      </c>
      <c r="G475" s="15">
        <f t="shared" si="138"/>
        <v>1.1267039276697322</v>
      </c>
      <c r="H475" s="13">
        <f t="shared" si="139"/>
        <v>611279.9105277179</v>
      </c>
      <c r="I475" s="13">
        <f t="shared" si="140"/>
        <v>48390622.782045938</v>
      </c>
      <c r="J475" s="15">
        <f t="shared" si="141"/>
        <v>-0.12670392766973215</v>
      </c>
      <c r="K475" s="13">
        <f t="shared" si="142"/>
        <v>-5375360.7371412292</v>
      </c>
      <c r="L475" s="13">
        <f t="shared" si="143"/>
        <v>-432243885.01794493</v>
      </c>
      <c r="M475" s="15">
        <f t="shared" si="144"/>
        <v>-0.12670392766973215</v>
      </c>
      <c r="N475" s="13">
        <f t="shared" si="145"/>
        <v>767037.05019730958</v>
      </c>
      <c r="O475" s="13">
        <f t="shared" si="146"/>
        <v>53765983.519187175</v>
      </c>
      <c r="P475" s="15">
        <f t="shared" si="147"/>
        <v>0.55895279474418769</v>
      </c>
      <c r="Q475" s="7">
        <f t="shared" si="148"/>
        <v>96190562.109621271</v>
      </c>
      <c r="R475" s="7">
        <f t="shared" si="149"/>
        <v>42424578.590434097</v>
      </c>
      <c r="S475" s="13">
        <f>IF('BANCO DE DADOS'!$AD$32="Sim",R475,Q475)</f>
        <v>42424578.590434097</v>
      </c>
      <c r="T475" s="9">
        <f t="shared" si="150"/>
        <v>471</v>
      </c>
      <c r="U475" s="17">
        <f t="shared" ca="1" si="153"/>
        <v>59627</v>
      </c>
    </row>
    <row r="476" spans="2:21">
      <c r="B476" s="17">
        <f t="shared" ca="1" si="151"/>
        <v>59627</v>
      </c>
      <c r="C476" s="9">
        <f t="shared" si="154"/>
        <v>472</v>
      </c>
      <c r="D476" s="9"/>
      <c r="E476" s="13">
        <f t="shared" si="152"/>
        <v>578879.32926418504</v>
      </c>
      <c r="F476" s="14">
        <f t="shared" si="137"/>
        <v>48378818.656839512</v>
      </c>
      <c r="G476" s="15">
        <f t="shared" si="138"/>
        <v>1.1267198823525446</v>
      </c>
      <c r="H476" s="13">
        <f t="shared" si="139"/>
        <v>618892.97291145835</v>
      </c>
      <c r="I476" s="13">
        <f t="shared" si="140"/>
        <v>49009515.754957393</v>
      </c>
      <c r="J476" s="15">
        <f t="shared" si="141"/>
        <v>-0.12671988235254461</v>
      </c>
      <c r="K476" s="13">
        <f t="shared" si="142"/>
        <v>-5441066.8566080853</v>
      </c>
      <c r="L476" s="13">
        <f t="shared" si="143"/>
        <v>-437684951.87455302</v>
      </c>
      <c r="M476" s="15">
        <f t="shared" si="144"/>
        <v>-0.12671988235254458</v>
      </c>
      <c r="N476" s="13">
        <f t="shared" si="145"/>
        <v>776588.25473670941</v>
      </c>
      <c r="O476" s="13">
        <f t="shared" si="146"/>
        <v>54450582.611565486</v>
      </c>
      <c r="P476" s="15">
        <f t="shared" si="147"/>
        <v>0.55910785352716474</v>
      </c>
      <c r="Q476" s="7">
        <f t="shared" si="148"/>
        <v>97388334.411796913</v>
      </c>
      <c r="R476" s="7">
        <f t="shared" si="149"/>
        <v>42937751.800231427</v>
      </c>
      <c r="S476" s="13">
        <f>IF('BANCO DE DADOS'!$AD$32="Sim",R476,Q476)</f>
        <v>42937751.800231427</v>
      </c>
      <c r="T476" s="9">
        <f t="shared" si="150"/>
        <v>472</v>
      </c>
      <c r="U476" s="17">
        <f t="shared" ca="1" si="153"/>
        <v>59657</v>
      </c>
    </row>
    <row r="477" spans="2:21">
      <c r="B477" s="17">
        <f t="shared" ca="1" si="151"/>
        <v>59657</v>
      </c>
      <c r="C477" s="9">
        <f t="shared" si="154"/>
        <v>473</v>
      </c>
      <c r="D477" s="9"/>
      <c r="E477" s="13">
        <f t="shared" si="152"/>
        <v>585872.62679080467</v>
      </c>
      <c r="F477" s="14">
        <f t="shared" si="137"/>
        <v>48964691.283630319</v>
      </c>
      <c r="G477" s="15">
        <f t="shared" si="138"/>
        <v>1.1267356719605124</v>
      </c>
      <c r="H477" s="13">
        <f t="shared" si="139"/>
        <v>626599.47596858453</v>
      </c>
      <c r="I477" s="13">
        <f t="shared" si="140"/>
        <v>49636115.230925977</v>
      </c>
      <c r="J477" s="15">
        <f t="shared" si="141"/>
        <v>-0.12673567196051239</v>
      </c>
      <c r="K477" s="13">
        <f t="shared" si="142"/>
        <v>-5507567.7522237971</v>
      </c>
      <c r="L477" s="13">
        <f t="shared" si="143"/>
        <v>-443192519.62677681</v>
      </c>
      <c r="M477" s="15">
        <f t="shared" si="144"/>
        <v>-0.1267356719605123</v>
      </c>
      <c r="N477" s="13">
        <f t="shared" si="145"/>
        <v>786256.67755024112</v>
      </c>
      <c r="O477" s="13">
        <f t="shared" si="146"/>
        <v>55143682.983149782</v>
      </c>
      <c r="P477" s="15">
        <f t="shared" si="147"/>
        <v>0.55926198712187003</v>
      </c>
      <c r="Q477" s="7">
        <f t="shared" si="148"/>
        <v>98600806.514556304</v>
      </c>
      <c r="R477" s="7">
        <f t="shared" si="149"/>
        <v>43457123.531406522</v>
      </c>
      <c r="S477" s="13">
        <f>IF('BANCO DE DADOS'!$AD$32="Sim",R477,Q477)</f>
        <v>43457123.531406522</v>
      </c>
      <c r="T477" s="9">
        <f t="shared" si="150"/>
        <v>473</v>
      </c>
      <c r="U477" s="17">
        <f t="shared" ca="1" si="153"/>
        <v>59688</v>
      </c>
    </row>
    <row r="478" spans="2:21">
      <c r="B478" s="17">
        <f t="shared" ca="1" si="151"/>
        <v>59688</v>
      </c>
      <c r="C478" s="9">
        <f t="shared" si="154"/>
        <v>474</v>
      </c>
      <c r="D478" s="9"/>
      <c r="E478" s="13">
        <f t="shared" si="152"/>
        <v>592950.40860944078</v>
      </c>
      <c r="F478" s="14">
        <f t="shared" si="137"/>
        <v>49557641.692239761</v>
      </c>
      <c r="G478" s="15">
        <f t="shared" si="138"/>
        <v>1.1267512981277856</v>
      </c>
      <c r="H478" s="13">
        <f t="shared" si="139"/>
        <v>634400.55798527761</v>
      </c>
      <c r="I478" s="13">
        <f t="shared" si="140"/>
        <v>50270515.788911253</v>
      </c>
      <c r="J478" s="15">
        <f t="shared" si="141"/>
        <v>-0.12675129812778563</v>
      </c>
      <c r="K478" s="13">
        <f t="shared" si="142"/>
        <v>-5574873.0239587203</v>
      </c>
      <c r="L478" s="13">
        <f t="shared" si="143"/>
        <v>-448767392.65073556</v>
      </c>
      <c r="M478" s="15">
        <f t="shared" si="144"/>
        <v>-0.12675129812778566</v>
      </c>
      <c r="N478" s="13">
        <f t="shared" si="145"/>
        <v>796043.74651341804</v>
      </c>
      <c r="O478" s="13">
        <f t="shared" si="146"/>
        <v>55845388.812869973</v>
      </c>
      <c r="P478" s="15">
        <f t="shared" si="147"/>
        <v>0.55941520130144029</v>
      </c>
      <c r="Q478" s="7">
        <f t="shared" si="148"/>
        <v>99828157.481151015</v>
      </c>
      <c r="R478" s="7">
        <f t="shared" si="149"/>
        <v>43982768.668281041</v>
      </c>
      <c r="S478" s="13">
        <f>IF('BANCO DE DADOS'!$AD$32="Sim",R478,Q478)</f>
        <v>43982768.668281041</v>
      </c>
      <c r="T478" s="9">
        <f t="shared" si="150"/>
        <v>474</v>
      </c>
      <c r="U478" s="17">
        <f t="shared" ca="1" si="153"/>
        <v>59718</v>
      </c>
    </row>
    <row r="479" spans="2:21">
      <c r="B479" s="17">
        <f t="shared" ca="1" si="151"/>
        <v>59718</v>
      </c>
      <c r="C479" s="9">
        <f t="shared" si="154"/>
        <v>475</v>
      </c>
      <c r="D479" s="9"/>
      <c r="E479" s="13">
        <f t="shared" si="152"/>
        <v>600113.69535386015</v>
      </c>
      <c r="F479" s="14">
        <f t="shared" si="137"/>
        <v>50157755.38759362</v>
      </c>
      <c r="G479" s="15">
        <f t="shared" si="138"/>
        <v>1.1267667624734188</v>
      </c>
      <c r="H479" s="13">
        <f t="shared" si="139"/>
        <v>642297.37105988979</v>
      </c>
      <c r="I479" s="13">
        <f t="shared" si="140"/>
        <v>50912813.15997114</v>
      </c>
      <c r="J479" s="15">
        <f t="shared" si="141"/>
        <v>-0.12676676247341878</v>
      </c>
      <c r="K479" s="13">
        <f t="shared" si="142"/>
        <v>-5642992.3877603933</v>
      </c>
      <c r="L479" s="13">
        <f t="shared" si="143"/>
        <v>-454410385.03849596</v>
      </c>
      <c r="M479" s="15">
        <f t="shared" si="144"/>
        <v>-0.12676676247341886</v>
      </c>
      <c r="N479" s="13">
        <f t="shared" si="145"/>
        <v>805950.90682742547</v>
      </c>
      <c r="O479" s="13">
        <f t="shared" si="146"/>
        <v>56555805.547731549</v>
      </c>
      <c r="P479" s="15">
        <f t="shared" si="147"/>
        <v>0.55956750180064385</v>
      </c>
      <c r="Q479" s="7">
        <f t="shared" si="148"/>
        <v>101070568.54756477</v>
      </c>
      <c r="R479" s="7">
        <f t="shared" si="149"/>
        <v>44514762.999833226</v>
      </c>
      <c r="S479" s="13">
        <f>IF('BANCO DE DADOS'!$AD$32="Sim",R479,Q479)</f>
        <v>44514762.999833226</v>
      </c>
      <c r="T479" s="9">
        <f t="shared" si="150"/>
        <v>475</v>
      </c>
      <c r="U479" s="17">
        <f t="shared" ca="1" si="153"/>
        <v>59749</v>
      </c>
    </row>
    <row r="480" spans="2:21">
      <c r="B480" s="17">
        <f t="shared" ca="1" si="151"/>
        <v>59749</v>
      </c>
      <c r="C480" s="9">
        <f t="shared" si="154"/>
        <v>476</v>
      </c>
      <c r="D480" s="9"/>
      <c r="E480" s="13">
        <f t="shared" si="152"/>
        <v>607363.51998785301</v>
      </c>
      <c r="F480" s="14">
        <f t="shared" si="137"/>
        <v>50765118.907581471</v>
      </c>
      <c r="G480" s="15">
        <f t="shared" si="138"/>
        <v>1.1267820666014936</v>
      </c>
      <c r="H480" s="13">
        <f t="shared" si="139"/>
        <v>650291.08127019741</v>
      </c>
      <c r="I480" s="13">
        <f t="shared" si="140"/>
        <v>51563104.241241336</v>
      </c>
      <c r="J480" s="15">
        <f t="shared" si="141"/>
        <v>-0.1267820666014936</v>
      </c>
      <c r="K480" s="13">
        <f t="shared" si="142"/>
        <v>-5711935.676954627</v>
      </c>
      <c r="L480" s="13">
        <f t="shared" si="143"/>
        <v>-460122320.71545058</v>
      </c>
      <c r="M480" s="15">
        <f t="shared" si="144"/>
        <v>-0.1267820666014936</v>
      </c>
      <c r="N480" s="13">
        <f t="shared" si="145"/>
        <v>815979.62122891413</v>
      </c>
      <c r="O480" s="13">
        <f t="shared" si="146"/>
        <v>57275039.918195985</v>
      </c>
      <c r="P480" s="15">
        <f t="shared" si="147"/>
        <v>0.55971889431615596</v>
      </c>
      <c r="Q480" s="7">
        <f t="shared" si="148"/>
        <v>102328223.14882283</v>
      </c>
      <c r="R480" s="7">
        <f t="shared" si="149"/>
        <v>45053183.230626844</v>
      </c>
      <c r="S480" s="13">
        <f>IF('BANCO DE DADOS'!$AD$32="Sim",R480,Q480)</f>
        <v>45053183.230626844</v>
      </c>
      <c r="T480" s="9">
        <f t="shared" si="150"/>
        <v>476</v>
      </c>
      <c r="U480" s="17">
        <f t="shared" ca="1" si="153"/>
        <v>59780</v>
      </c>
    </row>
    <row r="481" spans="2:21">
      <c r="B481" s="17">
        <f t="shared" ca="1" si="151"/>
        <v>59780</v>
      </c>
      <c r="C481" s="9">
        <f t="shared" si="154"/>
        <v>477</v>
      </c>
      <c r="D481" s="9"/>
      <c r="E481" s="13">
        <f t="shared" si="152"/>
        <v>614700.92795418866</v>
      </c>
      <c r="F481" s="14">
        <f t="shared" si="137"/>
        <v>51379819.83553566</v>
      </c>
      <c r="G481" s="15">
        <f t="shared" si="138"/>
        <v>1.126797212101242</v>
      </c>
      <c r="H481" s="13">
        <f t="shared" si="139"/>
        <v>658382.86884267617</v>
      </c>
      <c r="I481" s="13">
        <f t="shared" si="140"/>
        <v>52221487.110084012</v>
      </c>
      <c r="J481" s="15">
        <f t="shared" si="141"/>
        <v>-0.12679721210124195</v>
      </c>
      <c r="K481" s="13">
        <f t="shared" si="142"/>
        <v>-5781712.843663536</v>
      </c>
      <c r="L481" s="13">
        <f t="shared" si="143"/>
        <v>-465904033.5591141</v>
      </c>
      <c r="M481" s="15">
        <f t="shared" si="144"/>
        <v>-0.12679721210124201</v>
      </c>
      <c r="N481" s="13">
        <f t="shared" si="145"/>
        <v>826131.37020233436</v>
      </c>
      <c r="O481" s="13">
        <f t="shared" si="146"/>
        <v>58003199.953747563</v>
      </c>
      <c r="P481" s="15">
        <f t="shared" si="147"/>
        <v>0.55986938450683288</v>
      </c>
      <c r="Q481" s="7">
        <f t="shared" si="148"/>
        <v>103601306.94561969</v>
      </c>
      <c r="R481" s="7">
        <f t="shared" si="149"/>
        <v>45598106.991872124</v>
      </c>
      <c r="S481" s="13">
        <f>IF('BANCO DE DADOS'!$AD$32="Sim",R481,Q481)</f>
        <v>45598106.991872124</v>
      </c>
      <c r="T481" s="9">
        <f t="shared" si="150"/>
        <v>477</v>
      </c>
      <c r="U481" s="17">
        <f t="shared" ca="1" si="153"/>
        <v>59810</v>
      </c>
    </row>
    <row r="482" spans="2:21">
      <c r="B482" s="17">
        <f t="shared" ca="1" si="151"/>
        <v>59810</v>
      </c>
      <c r="C482" s="9">
        <f t="shared" si="154"/>
        <v>478</v>
      </c>
      <c r="D482" s="9"/>
      <c r="E482" s="13">
        <f t="shared" si="152"/>
        <v>622126.97732537112</v>
      </c>
      <c r="F482" s="14">
        <f t="shared" si="137"/>
        <v>52001946.812861033</v>
      </c>
      <c r="G482" s="15">
        <f t="shared" si="138"/>
        <v>1.1268122005471679</v>
      </c>
      <c r="H482" s="13">
        <f t="shared" si="139"/>
        <v>666573.92832382454</v>
      </c>
      <c r="I482" s="13">
        <f t="shared" si="140"/>
        <v>52888061.03840784</v>
      </c>
      <c r="J482" s="15">
        <f t="shared" si="141"/>
        <v>-0.12681220054716791</v>
      </c>
      <c r="K482" s="13">
        <f t="shared" si="142"/>
        <v>-5852333.9602406546</v>
      </c>
      <c r="L482" s="13">
        <f t="shared" si="143"/>
        <v>-471756367.51935476</v>
      </c>
      <c r="M482" s="15">
        <f t="shared" si="144"/>
        <v>-0.12681220054716794</v>
      </c>
      <c r="N482" s="13">
        <f t="shared" si="145"/>
        <v>836407.65219483641</v>
      </c>
      <c r="O482" s="13">
        <f t="shared" si="146"/>
        <v>58740394.998648494</v>
      </c>
      <c r="P482" s="15">
        <f t="shared" si="147"/>
        <v>0.56001897799398348</v>
      </c>
      <c r="Q482" s="7">
        <f t="shared" si="148"/>
        <v>104890007.85126887</v>
      </c>
      <c r="R482" s="7">
        <f t="shared" si="149"/>
        <v>46149612.852620378</v>
      </c>
      <c r="S482" s="13">
        <f>IF('BANCO DE DADOS'!$AD$32="Sim",R482,Q482)</f>
        <v>46149612.852620378</v>
      </c>
      <c r="T482" s="9">
        <f t="shared" si="150"/>
        <v>478</v>
      </c>
      <c r="U482" s="17">
        <f t="shared" ca="1" si="153"/>
        <v>59841</v>
      </c>
    </row>
    <row r="483" spans="2:21">
      <c r="B483" s="17">
        <f t="shared" ca="1" si="151"/>
        <v>59841</v>
      </c>
      <c r="C483" s="9">
        <f t="shared" si="154"/>
        <v>479</v>
      </c>
      <c r="D483" s="9"/>
      <c r="E483" s="13">
        <f t="shared" si="152"/>
        <v>629642.73895621591</v>
      </c>
      <c r="F483" s="14">
        <f t="shared" si="137"/>
        <v>52631589.551817246</v>
      </c>
      <c r="G483" s="15">
        <f t="shared" si="138"/>
        <v>1.1268270334991684</v>
      </c>
      <c r="H483" s="13">
        <f t="shared" si="139"/>
        <v>674865.4687535601</v>
      </c>
      <c r="I483" s="13">
        <f t="shared" si="140"/>
        <v>53562926.507161401</v>
      </c>
      <c r="J483" s="15">
        <f t="shared" si="141"/>
        <v>-0.12682703349916835</v>
      </c>
      <c r="K483" s="13">
        <f t="shared" si="142"/>
        <v>-5923809.2207234353</v>
      </c>
      <c r="L483" s="13">
        <f t="shared" si="143"/>
        <v>-477680176.74007821</v>
      </c>
      <c r="M483" s="15">
        <f t="shared" si="144"/>
        <v>-0.12682703349916843</v>
      </c>
      <c r="N483" s="13">
        <f t="shared" si="145"/>
        <v>846809.98383377166</v>
      </c>
      <c r="O483" s="13">
        <f t="shared" si="146"/>
        <v>59486735.727884836</v>
      </c>
      <c r="P483" s="15">
        <f t="shared" si="147"/>
        <v>0.56016768036163844</v>
      </c>
      <c r="Q483" s="7">
        <f t="shared" si="148"/>
        <v>106194516.05897865</v>
      </c>
      <c r="R483" s="7">
        <f t="shared" si="149"/>
        <v>46707780.33109381</v>
      </c>
      <c r="S483" s="13">
        <f>IF('BANCO DE DADOS'!$AD$32="Sim",R483,Q483)</f>
        <v>46707780.33109381</v>
      </c>
      <c r="T483" s="9">
        <f t="shared" si="150"/>
        <v>479</v>
      </c>
      <c r="U483" s="17">
        <f t="shared" ca="1" si="153"/>
        <v>59871</v>
      </c>
    </row>
    <row r="484" spans="2:21">
      <c r="B484" s="17">
        <f t="shared" ca="1" si="151"/>
        <v>59871</v>
      </c>
      <c r="C484" s="9">
        <f t="shared" si="154"/>
        <v>480</v>
      </c>
      <c r="D484" s="9">
        <v>40</v>
      </c>
      <c r="E484" s="13">
        <f t="shared" si="152"/>
        <v>637249.29663826956</v>
      </c>
      <c r="F484" s="14">
        <f t="shared" si="137"/>
        <v>53268838.848455518</v>
      </c>
      <c r="G484" s="15">
        <f t="shared" si="138"/>
        <v>1.126841712502654</v>
      </c>
      <c r="H484" s="13">
        <f t="shared" si="139"/>
        <v>683258.7138407114</v>
      </c>
      <c r="I484" s="13">
        <f t="shared" si="140"/>
        <v>54246185.221002109</v>
      </c>
      <c r="J484" s="15">
        <f t="shared" si="141"/>
        <v>-0.12684171250265397</v>
      </c>
      <c r="K484" s="13">
        <f t="shared" si="142"/>
        <v>-5996148.9423032776</v>
      </c>
      <c r="L484" s="13">
        <f t="shared" si="143"/>
        <v>-483676325.68238151</v>
      </c>
      <c r="M484" s="15">
        <f t="shared" si="144"/>
        <v>-0.12684171250265402</v>
      </c>
      <c r="N484" s="13">
        <f t="shared" si="145"/>
        <v>857339.90014682338</v>
      </c>
      <c r="O484" s="13">
        <f t="shared" si="146"/>
        <v>60242334.163305379</v>
      </c>
      <c r="P484" s="15">
        <f t="shared" si="147"/>
        <v>0.56031549715681783</v>
      </c>
      <c r="Q484" s="7">
        <f t="shared" si="148"/>
        <v>107515024.06945762</v>
      </c>
      <c r="R484" s="7">
        <f t="shared" si="149"/>
        <v>47272689.906152241</v>
      </c>
      <c r="S484" s="13">
        <f>IF('BANCO DE DADOS'!$AD$32="Sim",R484,Q484)</f>
        <v>47272689.906152241</v>
      </c>
      <c r="T484" s="9">
        <f t="shared" si="150"/>
        <v>480</v>
      </c>
      <c r="U484" s="17">
        <f t="shared" ca="1" si="153"/>
        <v>59902</v>
      </c>
    </row>
    <row r="485" spans="2:21">
      <c r="B485" s="17">
        <f t="shared" ca="1" si="151"/>
        <v>59902</v>
      </c>
      <c r="C485" s="9">
        <f t="shared" si="154"/>
        <v>481</v>
      </c>
      <c r="D485" s="9"/>
      <c r="E485" s="13">
        <f t="shared" si="152"/>
        <v>644947.74725609552</v>
      </c>
      <c r="F485" s="14">
        <f t="shared" si="137"/>
        <v>53913786.595711611</v>
      </c>
      <c r="G485" s="15">
        <f t="shared" si="138"/>
        <v>1.1268562390886687</v>
      </c>
      <c r="H485" s="13">
        <f t="shared" si="139"/>
        <v>691754.9021406339</v>
      </c>
      <c r="I485" s="13">
        <f t="shared" si="140"/>
        <v>54937940.123142742</v>
      </c>
      <c r="J485" s="15">
        <f t="shared" si="141"/>
        <v>-0.12685623908866872</v>
      </c>
      <c r="K485" s="13">
        <f t="shared" si="142"/>
        <v>-6069363.5668133274</v>
      </c>
      <c r="L485" s="13">
        <f t="shared" si="143"/>
        <v>-489745689.24919486</v>
      </c>
      <c r="M485" s="15">
        <f t="shared" si="144"/>
        <v>-0.12685623908866869</v>
      </c>
      <c r="N485" s="13">
        <f t="shared" si="145"/>
        <v>867998.95478480053</v>
      </c>
      <c r="O485" s="13">
        <f t="shared" si="146"/>
        <v>61007303.689956069</v>
      </c>
      <c r="P485" s="15">
        <f t="shared" si="147"/>
        <v>0.56046243388979622</v>
      </c>
      <c r="Q485" s="7">
        <f t="shared" si="148"/>
        <v>108851726.71885435</v>
      </c>
      <c r="R485" s="7">
        <f t="shared" si="149"/>
        <v>47844423.028898284</v>
      </c>
      <c r="S485" s="13">
        <f>IF('BANCO DE DADOS'!$AD$32="Sim",R485,Q485)</f>
        <v>47844423.028898284</v>
      </c>
      <c r="T485" s="9">
        <f t="shared" si="150"/>
        <v>481</v>
      </c>
      <c r="U485" s="17">
        <f t="shared" ca="1" si="153"/>
        <v>59933</v>
      </c>
    </row>
    <row r="486" spans="2:21">
      <c r="B486" s="17">
        <f t="shared" ca="1" si="151"/>
        <v>59933</v>
      </c>
      <c r="C486" s="9">
        <f t="shared" si="154"/>
        <v>482</v>
      </c>
      <c r="D486" s="9"/>
      <c r="E486" s="13">
        <f t="shared" si="152"/>
        <v>652739.20094544743</v>
      </c>
      <c r="F486" s="14">
        <f t="shared" si="137"/>
        <v>54566525.796657056</v>
      </c>
      <c r="G486" s="15">
        <f t="shared" si="138"/>
        <v>1.126870614774008</v>
      </c>
      <c r="H486" s="13">
        <f t="shared" si="139"/>
        <v>700355.28723497386</v>
      </c>
      <c r="I486" s="13">
        <f t="shared" si="140"/>
        <v>55638295.410377719</v>
      </c>
      <c r="J486" s="15">
        <f t="shared" si="141"/>
        <v>-0.12687061477400796</v>
      </c>
      <c r="K486" s="13">
        <f t="shared" si="142"/>
        <v>-6143463.6622342095</v>
      </c>
      <c r="L486" s="13">
        <f t="shared" si="143"/>
        <v>-495889152.91142905</v>
      </c>
      <c r="M486" s="15">
        <f t="shared" si="144"/>
        <v>-0.12687061477400791</v>
      </c>
      <c r="N486" s="13">
        <f t="shared" si="145"/>
        <v>878788.720247127</v>
      </c>
      <c r="O486" s="13">
        <f t="shared" si="146"/>
        <v>61781759.072611935</v>
      </c>
      <c r="P486" s="15">
        <f t="shared" si="147"/>
        <v>0.56060849603436569</v>
      </c>
      <c r="Q486" s="7">
        <f t="shared" si="148"/>
        <v>110204821.20703478</v>
      </c>
      <c r="R486" s="7">
        <f t="shared" si="149"/>
        <v>48423062.134422846</v>
      </c>
      <c r="S486" s="13">
        <f>IF('BANCO DE DADOS'!$AD$32="Sim",R486,Q486)</f>
        <v>48423062.134422846</v>
      </c>
      <c r="T486" s="9">
        <f t="shared" si="150"/>
        <v>482</v>
      </c>
      <c r="U486" s="17">
        <f t="shared" ca="1" si="153"/>
        <v>59962</v>
      </c>
    </row>
    <row r="487" spans="2:21">
      <c r="B487" s="17">
        <f t="shared" ca="1" si="151"/>
        <v>59962</v>
      </c>
      <c r="C487" s="9">
        <f t="shared" si="154"/>
        <v>483</v>
      </c>
      <c r="D487" s="9"/>
      <c r="E487" s="13">
        <f t="shared" si="152"/>
        <v>660624.78125335346</v>
      </c>
      <c r="F487" s="14">
        <f t="shared" si="137"/>
        <v>55227150.577910408</v>
      </c>
      <c r="G487" s="15">
        <f t="shared" si="138"/>
        <v>1.1268848410613375</v>
      </c>
      <c r="H487" s="13">
        <f t="shared" si="139"/>
        <v>709061.13791360636</v>
      </c>
      <c r="I487" s="13">
        <f t="shared" si="140"/>
        <v>56347356.548291326</v>
      </c>
      <c r="J487" s="15">
        <f t="shared" si="141"/>
        <v>-0.12688484106133746</v>
      </c>
      <c r="K487" s="13">
        <f t="shared" si="142"/>
        <v>-6218459.9242180139</v>
      </c>
      <c r="L487" s="13">
        <f t="shared" si="143"/>
        <v>-502107612.83564705</v>
      </c>
      <c r="M487" s="15">
        <f t="shared" si="144"/>
        <v>-0.12688484106133746</v>
      </c>
      <c r="N487" s="13">
        <f t="shared" si="145"/>
        <v>889710.78811005643</v>
      </c>
      <c r="O487" s="13">
        <f t="shared" si="146"/>
        <v>62565816.472509339</v>
      </c>
      <c r="P487" s="15">
        <f t="shared" si="147"/>
        <v>0.56075368902809719</v>
      </c>
      <c r="Q487" s="7">
        <f t="shared" si="148"/>
        <v>111574507.12620173</v>
      </c>
      <c r="R487" s="7">
        <f t="shared" si="149"/>
        <v>49008690.653692394</v>
      </c>
      <c r="S487" s="13">
        <f>IF('BANCO DE DADOS'!$AD$32="Sim",R487,Q487)</f>
        <v>49008690.653692394</v>
      </c>
      <c r="T487" s="9">
        <f t="shared" si="150"/>
        <v>483</v>
      </c>
      <c r="U487" s="17">
        <f t="shared" ca="1" si="153"/>
        <v>59993</v>
      </c>
    </row>
    <row r="488" spans="2:21">
      <c r="B488" s="17">
        <f t="shared" ca="1" si="151"/>
        <v>59993</v>
      </c>
      <c r="C488" s="9">
        <f t="shared" si="154"/>
        <v>484</v>
      </c>
      <c r="D488" s="9"/>
      <c r="E488" s="13">
        <f t="shared" si="152"/>
        <v>668605.62530013453</v>
      </c>
      <c r="F488" s="14">
        <f t="shared" si="137"/>
        <v>55895756.20321054</v>
      </c>
      <c r="G488" s="15">
        <f t="shared" si="138"/>
        <v>1.1268989194393104</v>
      </c>
      <c r="H488" s="13">
        <f t="shared" si="139"/>
        <v>717873.73835877422</v>
      </c>
      <c r="I488" s="13">
        <f t="shared" si="140"/>
        <v>57065230.286650099</v>
      </c>
      <c r="J488" s="15">
        <f t="shared" si="141"/>
        <v>-0.12689891943931042</v>
      </c>
      <c r="K488" s="13">
        <f t="shared" si="142"/>
        <v>-6294363.1776306331</v>
      </c>
      <c r="L488" s="13">
        <f t="shared" si="143"/>
        <v>-508401976.01327765</v>
      </c>
      <c r="M488" s="15">
        <f t="shared" si="144"/>
        <v>-0.12689891943931031</v>
      </c>
      <c r="N488" s="13">
        <f t="shared" si="145"/>
        <v>900766.76925764978</v>
      </c>
      <c r="O488" s="13">
        <f t="shared" si="146"/>
        <v>63359593.464280747</v>
      </c>
      <c r="P488" s="15">
        <f t="shared" si="147"/>
        <v>0.56089801827259966</v>
      </c>
      <c r="Q488" s="7">
        <f t="shared" si="148"/>
        <v>112960986.48986065</v>
      </c>
      <c r="R488" s="7">
        <f t="shared" si="149"/>
        <v>49601393.025579907</v>
      </c>
      <c r="S488" s="13">
        <f>IF('BANCO DE DADOS'!$AD$32="Sim",R488,Q488)</f>
        <v>49601393.025579907</v>
      </c>
      <c r="T488" s="9">
        <f t="shared" si="150"/>
        <v>484</v>
      </c>
      <c r="U488" s="17">
        <f t="shared" ca="1" si="153"/>
        <v>60023</v>
      </c>
    </row>
    <row r="489" spans="2:21">
      <c r="B489" s="17">
        <f t="shared" ca="1" si="151"/>
        <v>60023</v>
      </c>
      <c r="C489" s="9">
        <f t="shared" si="154"/>
        <v>485</v>
      </c>
      <c r="D489" s="9"/>
      <c r="E489" s="13">
        <f t="shared" si="152"/>
        <v>676682.88394338021</v>
      </c>
      <c r="F489" s="14">
        <f t="shared" si="137"/>
        <v>56572439.087153919</v>
      </c>
      <c r="G489" s="15">
        <f t="shared" si="138"/>
        <v>1.1269128513826836</v>
      </c>
      <c r="H489" s="13">
        <f t="shared" si="139"/>
        <v>726794.38833145413</v>
      </c>
      <c r="I489" s="13">
        <f t="shared" si="140"/>
        <v>57792024.674981549</v>
      </c>
      <c r="J489" s="15">
        <f t="shared" si="141"/>
        <v>-0.1269128513826836</v>
      </c>
      <c r="K489" s="13">
        <f t="shared" si="142"/>
        <v>-6371184.3781127855</v>
      </c>
      <c r="L489" s="13">
        <f t="shared" si="143"/>
        <v>-514773160.39139044</v>
      </c>
      <c r="M489" s="15">
        <f t="shared" si="144"/>
        <v>-0.12691285138268366</v>
      </c>
      <c r="N489" s="13">
        <f t="shared" si="145"/>
        <v>911958.29411554406</v>
      </c>
      <c r="O489" s="13">
        <f t="shared" si="146"/>
        <v>64163209.053094357</v>
      </c>
      <c r="P489" s="15">
        <f t="shared" si="147"/>
        <v>0.56104148913377683</v>
      </c>
      <c r="Q489" s="7">
        <f t="shared" si="148"/>
        <v>114364463.76213549</v>
      </c>
      <c r="R489" s="7">
        <f t="shared" si="149"/>
        <v>50201254.709041134</v>
      </c>
      <c r="S489" s="13">
        <f>IF('BANCO DE DADOS'!$AD$32="Sim",R489,Q489)</f>
        <v>50201254.709041134</v>
      </c>
      <c r="T489" s="9">
        <f t="shared" si="150"/>
        <v>485</v>
      </c>
      <c r="U489" s="17">
        <f t="shared" ca="1" si="153"/>
        <v>60054</v>
      </c>
    </row>
    <row r="490" spans="2:21">
      <c r="B490" s="17">
        <f t="shared" ca="1" si="151"/>
        <v>60054</v>
      </c>
      <c r="C490" s="9">
        <f t="shared" si="154"/>
        <v>486</v>
      </c>
      <c r="D490" s="9"/>
      <c r="E490" s="13">
        <f t="shared" si="152"/>
        <v>684857.72194390488</v>
      </c>
      <c r="F490" s="14">
        <f t="shared" si="137"/>
        <v>57257296.809097826</v>
      </c>
      <c r="G490" s="15">
        <f t="shared" si="138"/>
        <v>1.1269266383524339</v>
      </c>
      <c r="H490" s="13">
        <f t="shared" si="139"/>
        <v>735824.4033599759</v>
      </c>
      <c r="I490" s="13">
        <f t="shared" si="140"/>
        <v>58527849.078341529</v>
      </c>
      <c r="J490" s="15">
        <f t="shared" si="141"/>
        <v>-0.1269266383524339</v>
      </c>
      <c r="K490" s="13">
        <f t="shared" si="142"/>
        <v>-6448934.6136598364</v>
      </c>
      <c r="L490" s="13">
        <f t="shared" si="143"/>
        <v>-521222095.0050503</v>
      </c>
      <c r="M490" s="15">
        <f t="shared" si="144"/>
        <v>-0.12692663835243398</v>
      </c>
      <c r="N490" s="13">
        <f t="shared" si="145"/>
        <v>923287.01288755075</v>
      </c>
      <c r="O490" s="13">
        <f t="shared" si="146"/>
        <v>64976783.69200138</v>
      </c>
      <c r="P490" s="15">
        <f t="shared" si="147"/>
        <v>0.56118410694208232</v>
      </c>
      <c r="Q490" s="7">
        <f t="shared" si="148"/>
        <v>115785145.88743937</v>
      </c>
      <c r="R490" s="7">
        <f t="shared" si="149"/>
        <v>50808362.19543799</v>
      </c>
      <c r="S490" s="13">
        <f>IF('BANCO DE DADOS'!$AD$32="Sim",R490,Q490)</f>
        <v>50808362.19543799</v>
      </c>
      <c r="T490" s="9">
        <f t="shared" si="150"/>
        <v>486</v>
      </c>
      <c r="U490" s="17">
        <f t="shared" ca="1" si="153"/>
        <v>60084</v>
      </c>
    </row>
    <row r="491" spans="2:21">
      <c r="B491" s="17">
        <f t="shared" ca="1" si="151"/>
        <v>60084</v>
      </c>
      <c r="C491" s="9">
        <f t="shared" si="154"/>
        <v>487</v>
      </c>
      <c r="D491" s="9"/>
      <c r="E491" s="13">
        <f t="shared" si="152"/>
        <v>693131.31813370925</v>
      </c>
      <c r="F491" s="14">
        <f t="shared" si="137"/>
        <v>57950428.127231538</v>
      </c>
      <c r="G491" s="15">
        <f t="shared" si="138"/>
        <v>1.1269402817958729</v>
      </c>
      <c r="H491" s="13">
        <f t="shared" si="139"/>
        <v>744965.11493092473</v>
      </c>
      <c r="I491" s="13">
        <f t="shared" si="140"/>
        <v>59272814.193272457</v>
      </c>
      <c r="J491" s="15">
        <f t="shared" si="141"/>
        <v>-0.12694028179587291</v>
      </c>
      <c r="K491" s="13">
        <f t="shared" si="142"/>
        <v>-6527625.1062207669</v>
      </c>
      <c r="L491" s="13">
        <f t="shared" si="143"/>
        <v>-527749720.11127108</v>
      </c>
      <c r="M491" s="15">
        <f t="shared" si="144"/>
        <v>-0.1269402817958728</v>
      </c>
      <c r="N491" s="13">
        <f t="shared" si="145"/>
        <v>934754.59579511371</v>
      </c>
      <c r="O491" s="13">
        <f t="shared" si="146"/>
        <v>65800439.299493238</v>
      </c>
      <c r="P491" s="15">
        <f t="shared" si="147"/>
        <v>0.56132587699277281</v>
      </c>
      <c r="Q491" s="7">
        <f t="shared" si="148"/>
        <v>117223242.32050401</v>
      </c>
      <c r="R491" s="7">
        <f t="shared" si="149"/>
        <v>51422803.021010771</v>
      </c>
      <c r="S491" s="13">
        <f>IF('BANCO DE DADOS'!$AD$32="Sim",R491,Q491)</f>
        <v>51422803.021010771</v>
      </c>
      <c r="T491" s="9">
        <f t="shared" si="150"/>
        <v>487</v>
      </c>
      <c r="U491" s="17">
        <f t="shared" ca="1" si="153"/>
        <v>60115</v>
      </c>
    </row>
    <row r="492" spans="2:21">
      <c r="B492" s="17">
        <f t="shared" ca="1" si="151"/>
        <v>60115</v>
      </c>
      <c r="C492" s="9">
        <f t="shared" si="154"/>
        <v>488</v>
      </c>
      <c r="D492" s="9"/>
      <c r="E492" s="13">
        <f t="shared" si="152"/>
        <v>701504.86558597093</v>
      </c>
      <c r="F492" s="14">
        <f t="shared" si="137"/>
        <v>58651932.992817506</v>
      </c>
      <c r="G492" s="15">
        <f t="shared" si="138"/>
        <v>1.1269537831467606</v>
      </c>
      <c r="H492" s="13">
        <f t="shared" si="139"/>
        <v>754217.87068235117</v>
      </c>
      <c r="I492" s="13">
        <f t="shared" si="140"/>
        <v>60027032.063954808</v>
      </c>
      <c r="J492" s="15">
        <f t="shared" si="141"/>
        <v>-0.12695378314676065</v>
      </c>
      <c r="K492" s="13">
        <f t="shared" si="142"/>
        <v>-6607267.2133164182</v>
      </c>
      <c r="L492" s="13">
        <f t="shared" si="143"/>
        <v>-534356987.32458752</v>
      </c>
      <c r="M492" s="15">
        <f t="shared" si="144"/>
        <v>-0.1269537831467607</v>
      </c>
      <c r="N492" s="13">
        <f t="shared" si="145"/>
        <v>946362.73331966531</v>
      </c>
      <c r="O492" s="13">
        <f t="shared" si="146"/>
        <v>66634299.277271233</v>
      </c>
      <c r="P492" s="15">
        <f t="shared" si="147"/>
        <v>0.56146680454615916</v>
      </c>
      <c r="Q492" s="7">
        <f t="shared" si="148"/>
        <v>118678965.05677232</v>
      </c>
      <c r="R492" s="7">
        <f t="shared" si="149"/>
        <v>52044665.779501088</v>
      </c>
      <c r="S492" s="13">
        <f>IF('BANCO DE DADOS'!$AD$32="Sim",R492,Q492)</f>
        <v>52044665.779501088</v>
      </c>
      <c r="T492" s="9">
        <f t="shared" si="150"/>
        <v>488</v>
      </c>
      <c r="U492" s="17">
        <f t="shared" ca="1" si="153"/>
        <v>60146</v>
      </c>
    </row>
    <row r="493" spans="2:21">
      <c r="B493" s="17">
        <f t="shared" ca="1" si="151"/>
        <v>60146</v>
      </c>
      <c r="C493" s="9">
        <f t="shared" si="154"/>
        <v>489</v>
      </c>
      <c r="D493" s="9"/>
      <c r="E493" s="13">
        <f t="shared" si="152"/>
        <v>709979.57178708853</v>
      </c>
      <c r="F493" s="14">
        <f t="shared" ref="F493:F556" si="155">F492+E493</f>
        <v>59361912.564604595</v>
      </c>
      <c r="G493" s="15">
        <f t="shared" ref="G493:G556" si="156">IF(F493&lt;=0,0,F493/S493)</f>
        <v>1.1269671438254207</v>
      </c>
      <c r="H493" s="13">
        <f t="shared" ref="H493:H556" si="157">Q492*Taxa</f>
        <v>763584.03459931805</v>
      </c>
      <c r="I493" s="13">
        <f t="shared" ref="I493:I556" si="158">I492+H493</f>
        <v>60790616.098554127</v>
      </c>
      <c r="J493" s="15">
        <f t="shared" ref="J493:J556" si="159">1-G493</f>
        <v>-0.12696714382542074</v>
      </c>
      <c r="K493" s="13">
        <f t="shared" ref="K493:K556" si="160">R493-F493</f>
        <v>-6687872.4296773002</v>
      </c>
      <c r="L493" s="13">
        <f t="shared" ref="L493:L556" si="161">L492+K493</f>
        <v>-541044859.75426483</v>
      </c>
      <c r="M493" s="15">
        <f t="shared" ref="M493:M556" si="162">K493/R493</f>
        <v>-0.12696714382542076</v>
      </c>
      <c r="N493" s="13">
        <f t="shared" ref="N493:N556" si="163">Q493*Inflação</f>
        <v>958113.13644791243</v>
      </c>
      <c r="O493" s="13">
        <f t="shared" ref="O493:O556" si="164">Q493-R493</f>
        <v>67478488.528231442</v>
      </c>
      <c r="P493" s="15">
        <f t="shared" ref="P493:P556" si="165">O493/Q493</f>
        <v>0.5616068948278552</v>
      </c>
      <c r="Q493" s="7">
        <f t="shared" ref="Q493:Q556" si="166">Q492+E493+H493</f>
        <v>120152528.66315873</v>
      </c>
      <c r="R493" s="7">
        <f t="shared" ref="R493:R556" si="167">(R492+E493)*(1+((1+Taxa)/(1+Inflação)-1))</f>
        <v>52674040.134927295</v>
      </c>
      <c r="S493" s="13">
        <f>IF('BANCO DE DADOS'!$AD$32="Sim",R493,Q493)</f>
        <v>52674040.134927295</v>
      </c>
      <c r="T493" s="9">
        <f t="shared" ref="T493:T556" si="168">C493</f>
        <v>489</v>
      </c>
      <c r="U493" s="17">
        <f t="shared" ca="1" si="153"/>
        <v>60176</v>
      </c>
    </row>
    <row r="494" spans="2:21">
      <c r="B494" s="17">
        <f t="shared" ca="1" si="151"/>
        <v>60176</v>
      </c>
      <c r="C494" s="9">
        <f t="shared" si="154"/>
        <v>490</v>
      </c>
      <c r="D494" s="9"/>
      <c r="E494" s="13">
        <f t="shared" si="152"/>
        <v>718556.65881080437</v>
      </c>
      <c r="F494" s="14">
        <f t="shared" si="155"/>
        <v>60080469.223415397</v>
      </c>
      <c r="G494" s="15">
        <f t="shared" si="156"/>
        <v>1.1269803652388517</v>
      </c>
      <c r="H494" s="13">
        <f t="shared" si="157"/>
        <v>773064.98721181345</v>
      </c>
      <c r="I494" s="13">
        <f t="shared" si="158"/>
        <v>61563681.085765943</v>
      </c>
      <c r="J494" s="15">
        <f t="shared" si="159"/>
        <v>-0.1269803652388517</v>
      </c>
      <c r="K494" s="13">
        <f t="shared" si="160"/>
        <v>-6769452.3889011815</v>
      </c>
      <c r="L494" s="13">
        <f t="shared" si="161"/>
        <v>-547814312.14316607</v>
      </c>
      <c r="M494" s="15">
        <f t="shared" si="162"/>
        <v>-0.12698036523885159</v>
      </c>
      <c r="N494" s="13">
        <f t="shared" si="163"/>
        <v>970007.53692008927</v>
      </c>
      <c r="O494" s="13">
        <f t="shared" si="164"/>
        <v>68333133.474667132</v>
      </c>
      <c r="P494" s="15">
        <f t="shared" si="165"/>
        <v>0.5617461530290252</v>
      </c>
      <c r="Q494" s="7">
        <f t="shared" si="166"/>
        <v>121644150.30918135</v>
      </c>
      <c r="R494" s="7">
        <f t="shared" si="167"/>
        <v>53311016.834514216</v>
      </c>
      <c r="S494" s="13">
        <f>IF('BANCO DE DADOS'!$AD$32="Sim",R494,Q494)</f>
        <v>53311016.834514216</v>
      </c>
      <c r="T494" s="9">
        <f t="shared" si="168"/>
        <v>490</v>
      </c>
      <c r="U494" s="17">
        <f t="shared" ca="1" si="153"/>
        <v>60207</v>
      </c>
    </row>
    <row r="495" spans="2:21">
      <c r="B495" s="17">
        <f t="shared" ca="1" si="151"/>
        <v>60207</v>
      </c>
      <c r="C495" s="9">
        <f t="shared" si="154"/>
        <v>491</v>
      </c>
      <c r="D495" s="9"/>
      <c r="E495" s="13">
        <f t="shared" si="152"/>
        <v>727237.36349442997</v>
      </c>
      <c r="F495" s="14">
        <f t="shared" si="155"/>
        <v>60807706.586909831</v>
      </c>
      <c r="G495" s="15">
        <f t="shared" si="156"/>
        <v>1.1269934487808395</v>
      </c>
      <c r="H495" s="13">
        <f t="shared" si="157"/>
        <v>782662.12579505588</v>
      </c>
      <c r="I495" s="13">
        <f t="shared" si="158"/>
        <v>62346343.211561002</v>
      </c>
      <c r="J495" s="15">
        <f t="shared" si="159"/>
        <v>-0.12699344878083951</v>
      </c>
      <c r="K495" s="13">
        <f t="shared" si="160"/>
        <v>-6852018.8651307225</v>
      </c>
      <c r="L495" s="13">
        <f t="shared" si="161"/>
        <v>-554666331.00829673</v>
      </c>
      <c r="M495" s="15">
        <f t="shared" si="162"/>
        <v>-0.12699344878083943</v>
      </c>
      <c r="N495" s="13">
        <f t="shared" si="163"/>
        <v>982047.68748121371</v>
      </c>
      <c r="O495" s="13">
        <f t="shared" si="164"/>
        <v>69198362.076691717</v>
      </c>
      <c r="P495" s="15">
        <f t="shared" si="165"/>
        <v>0.56188458430662946</v>
      </c>
      <c r="Q495" s="7">
        <f t="shared" si="166"/>
        <v>123154049.79847082</v>
      </c>
      <c r="R495" s="7">
        <f t="shared" si="167"/>
        <v>53955687.721779108</v>
      </c>
      <c r="S495" s="13">
        <f>IF('BANCO DE DADOS'!$AD$32="Sim",R495,Q495)</f>
        <v>53955687.721779108</v>
      </c>
      <c r="T495" s="9">
        <f t="shared" si="168"/>
        <v>491</v>
      </c>
      <c r="U495" s="17">
        <f t="shared" ca="1" si="153"/>
        <v>60237</v>
      </c>
    </row>
    <row r="496" spans="2:21">
      <c r="B496" s="17">
        <f t="shared" ca="1" si="151"/>
        <v>60237</v>
      </c>
      <c r="C496" s="9">
        <f t="shared" si="154"/>
        <v>492</v>
      </c>
      <c r="D496" s="9">
        <v>41</v>
      </c>
      <c r="E496" s="13">
        <f t="shared" si="152"/>
        <v>736022.93761720182</v>
      </c>
      <c r="F496" s="14">
        <f t="shared" si="155"/>
        <v>61543729.524527036</v>
      </c>
      <c r="G496" s="15">
        <f t="shared" si="156"/>
        <v>1.1270063958320691</v>
      </c>
      <c r="H496" s="13">
        <f t="shared" si="157"/>
        <v>792376.86457222316</v>
      </c>
      <c r="I496" s="13">
        <f t="shared" si="158"/>
        <v>63138720.076133221</v>
      </c>
      <c r="J496" s="15">
        <f t="shared" si="159"/>
        <v>-0.12700639583206907</v>
      </c>
      <c r="K496" s="13">
        <f t="shared" si="160"/>
        <v>-6935583.7747513279</v>
      </c>
      <c r="L496" s="13">
        <f t="shared" si="161"/>
        <v>-561601914.78304803</v>
      </c>
      <c r="M496" s="15">
        <f t="shared" si="162"/>
        <v>-0.12700639583206896</v>
      </c>
      <c r="N496" s="13">
        <f t="shared" si="163"/>
        <v>994235.36213538086</v>
      </c>
      <c r="O496" s="13">
        <f t="shared" si="164"/>
        <v>70074303.850884542</v>
      </c>
      <c r="P496" s="15">
        <f t="shared" si="165"/>
        <v>0.5620221937836668</v>
      </c>
      <c r="Q496" s="7">
        <f t="shared" si="166"/>
        <v>124682449.60066025</v>
      </c>
      <c r="R496" s="7">
        <f t="shared" si="167"/>
        <v>54608145.749775708</v>
      </c>
      <c r="S496" s="13">
        <f>IF('BANCO DE DADOS'!$AD$32="Sim",R496,Q496)</f>
        <v>54608145.749775708</v>
      </c>
      <c r="T496" s="9">
        <f t="shared" si="168"/>
        <v>492</v>
      </c>
      <c r="U496" s="17">
        <f t="shared" ca="1" si="153"/>
        <v>60268</v>
      </c>
    </row>
    <row r="497" spans="2:21">
      <c r="B497" s="17">
        <f t="shared" ca="1" si="151"/>
        <v>60268</v>
      </c>
      <c r="C497" s="9">
        <f t="shared" si="154"/>
        <v>493</v>
      </c>
      <c r="D497" s="9"/>
      <c r="E497" s="13">
        <f t="shared" si="152"/>
        <v>744914.64808079076</v>
      </c>
      <c r="F497" s="14">
        <f t="shared" si="155"/>
        <v>62288644.172607824</v>
      </c>
      <c r="G497" s="15">
        <f t="shared" si="156"/>
        <v>1.1270192077602343</v>
      </c>
      <c r="H497" s="13">
        <f t="shared" si="157"/>
        <v>802210.63491963327</v>
      </c>
      <c r="I497" s="13">
        <f t="shared" si="158"/>
        <v>63940930.711052857</v>
      </c>
      <c r="J497" s="15">
        <f t="shared" si="159"/>
        <v>-0.12701920776023434</v>
      </c>
      <c r="K497" s="13">
        <f t="shared" si="160"/>
        <v>-7020159.1781095713</v>
      </c>
      <c r="L497" s="13">
        <f t="shared" si="161"/>
        <v>-568622073.96115756</v>
      </c>
      <c r="M497" s="15">
        <f t="shared" si="162"/>
        <v>-0.1270192077602344</v>
      </c>
      <c r="N497" s="13">
        <f t="shared" si="163"/>
        <v>1006572.3564031337</v>
      </c>
      <c r="O497" s="13">
        <f t="shared" si="164"/>
        <v>70961089.889162421</v>
      </c>
      <c r="P497" s="15">
        <f t="shared" si="165"/>
        <v>0.56215898654941698</v>
      </c>
      <c r="Q497" s="7">
        <f t="shared" si="166"/>
        <v>126229574.88366067</v>
      </c>
      <c r="R497" s="7">
        <f t="shared" si="167"/>
        <v>55268484.994498253</v>
      </c>
      <c r="S497" s="13">
        <f>IF('BANCO DE DADOS'!$AD$32="Sim",R497,Q497)</f>
        <v>55268484.994498253</v>
      </c>
      <c r="T497" s="9">
        <f t="shared" si="168"/>
        <v>493</v>
      </c>
      <c r="U497" s="17">
        <f t="shared" ca="1" si="153"/>
        <v>60299</v>
      </c>
    </row>
    <row r="498" spans="2:21">
      <c r="B498" s="17">
        <f t="shared" ca="1" si="151"/>
        <v>60299</v>
      </c>
      <c r="C498" s="9">
        <f t="shared" si="154"/>
        <v>494</v>
      </c>
      <c r="D498" s="9"/>
      <c r="E498" s="13">
        <f t="shared" si="152"/>
        <v>753913.7770919922</v>
      </c>
      <c r="F498" s="14">
        <f t="shared" si="155"/>
        <v>63042557.949699819</v>
      </c>
      <c r="G498" s="15">
        <f t="shared" si="156"/>
        <v>1.1270318859201491</v>
      </c>
      <c r="H498" s="13">
        <f t="shared" si="157"/>
        <v>812164.88557440555</v>
      </c>
      <c r="I498" s="13">
        <f t="shared" si="158"/>
        <v>64753095.596627265</v>
      </c>
      <c r="J498" s="15">
        <f t="shared" si="159"/>
        <v>-0.12703188592014913</v>
      </c>
      <c r="K498" s="13">
        <f t="shared" si="160"/>
        <v>-7105757.2812523395</v>
      </c>
      <c r="L498" s="13">
        <f t="shared" si="161"/>
        <v>-575727831.24240994</v>
      </c>
      <c r="M498" s="15">
        <f t="shared" si="162"/>
        <v>-0.12703188592014908</v>
      </c>
      <c r="N498" s="13">
        <f t="shared" si="163"/>
        <v>1019060.4875819454</v>
      </c>
      <c r="O498" s="13">
        <f t="shared" si="164"/>
        <v>71858852.87787959</v>
      </c>
      <c r="P498" s="15">
        <f t="shared" si="165"/>
        <v>0.56229496765967957</v>
      </c>
      <c r="Q498" s="7">
        <f t="shared" si="166"/>
        <v>127795653.54632707</v>
      </c>
      <c r="R498" s="7">
        <f t="shared" si="167"/>
        <v>55936800.66844748</v>
      </c>
      <c r="S498" s="13">
        <f>IF('BANCO DE DADOS'!$AD$32="Sim",R498,Q498)</f>
        <v>55936800.66844748</v>
      </c>
      <c r="T498" s="9">
        <f t="shared" si="168"/>
        <v>494</v>
      </c>
      <c r="U498" s="17">
        <f t="shared" ca="1" si="153"/>
        <v>60327</v>
      </c>
    </row>
    <row r="499" spans="2:21">
      <c r="B499" s="17">
        <f t="shared" ca="1" si="151"/>
        <v>60327</v>
      </c>
      <c r="C499" s="9">
        <f t="shared" si="154"/>
        <v>495</v>
      </c>
      <c r="D499" s="9"/>
      <c r="E499" s="13">
        <f t="shared" si="152"/>
        <v>763021.62234762369</v>
      </c>
      <c r="F499" s="14">
        <f t="shared" si="155"/>
        <v>63805579.572047442</v>
      </c>
      <c r="G499" s="15">
        <f t="shared" si="156"/>
        <v>1.1270444316538546</v>
      </c>
      <c r="H499" s="13">
        <f t="shared" si="157"/>
        <v>822241.08284463501</v>
      </c>
      <c r="I499" s="13">
        <f t="shared" si="158"/>
        <v>65575336.679471903</v>
      </c>
      <c r="J499" s="15">
        <f t="shared" si="159"/>
        <v>-0.12704443165385459</v>
      </c>
      <c r="K499" s="13">
        <f t="shared" si="160"/>
        <v>-7192390.4376869947</v>
      </c>
      <c r="L499" s="13">
        <f t="shared" si="161"/>
        <v>-582920221.68009698</v>
      </c>
      <c r="M499" s="15">
        <f t="shared" si="162"/>
        <v>-0.12704443165385451</v>
      </c>
      <c r="N499" s="13">
        <f t="shared" si="163"/>
        <v>1031701.5950098523</v>
      </c>
      <c r="O499" s="13">
        <f t="shared" si="164"/>
        <v>72767727.117158875</v>
      </c>
      <c r="P499" s="15">
        <f t="shared" si="165"/>
        <v>0.56243014213701215</v>
      </c>
      <c r="Q499" s="7">
        <f t="shared" si="166"/>
        <v>129380916.25151932</v>
      </c>
      <c r="R499" s="7">
        <f t="shared" si="167"/>
        <v>56613189.134360448</v>
      </c>
      <c r="S499" s="13">
        <f>IF('BANCO DE DADOS'!$AD$32="Sim",R499,Q499)</f>
        <v>56613189.134360448</v>
      </c>
      <c r="T499" s="9">
        <f t="shared" si="168"/>
        <v>495</v>
      </c>
      <c r="U499" s="17">
        <f t="shared" ca="1" si="153"/>
        <v>60358</v>
      </c>
    </row>
    <row r="500" spans="2:21">
      <c r="B500" s="17">
        <f t="shared" ca="1" si="151"/>
        <v>60358</v>
      </c>
      <c r="C500" s="9">
        <f t="shared" si="154"/>
        <v>496</v>
      </c>
      <c r="D500" s="9"/>
      <c r="E500" s="13">
        <f t="shared" si="152"/>
        <v>772239.49722165591</v>
      </c>
      <c r="F500" s="14">
        <f t="shared" si="155"/>
        <v>64577819.069269098</v>
      </c>
      <c r="G500" s="15">
        <f t="shared" si="156"/>
        <v>1.1270568462907291</v>
      </c>
      <c r="H500" s="13">
        <f t="shared" si="157"/>
        <v>832440.7108221075</v>
      </c>
      <c r="I500" s="13">
        <f t="shared" si="158"/>
        <v>66407777.390294008</v>
      </c>
      <c r="J500" s="15">
        <f t="shared" si="159"/>
        <v>-0.12705684629072911</v>
      </c>
      <c r="K500" s="13">
        <f t="shared" si="160"/>
        <v>-7280071.1501628235</v>
      </c>
      <c r="L500" s="13">
        <f t="shared" si="161"/>
        <v>-590200292.8302598</v>
      </c>
      <c r="M500" s="15">
        <f t="shared" si="162"/>
        <v>-0.127056846290729</v>
      </c>
      <c r="N500" s="13">
        <f t="shared" si="163"/>
        <v>1044497.5403322757</v>
      </c>
      <c r="O500" s="13">
        <f t="shared" si="164"/>
        <v>73687848.540456802</v>
      </c>
      <c r="P500" s="15">
        <f t="shared" si="165"/>
        <v>0.56256451497096616</v>
      </c>
      <c r="Q500" s="7">
        <f t="shared" si="166"/>
        <v>130985596.45956308</v>
      </c>
      <c r="R500" s="7">
        <f t="shared" si="167"/>
        <v>57297747.919106275</v>
      </c>
      <c r="S500" s="13">
        <f>IF('BANCO DE DADOS'!$AD$32="Sim",R500,Q500)</f>
        <v>57297747.919106275</v>
      </c>
      <c r="T500" s="9">
        <f t="shared" si="168"/>
        <v>496</v>
      </c>
      <c r="U500" s="17">
        <f t="shared" ca="1" si="153"/>
        <v>60388</v>
      </c>
    </row>
    <row r="501" spans="2:21">
      <c r="B501" s="17">
        <f t="shared" ca="1" si="151"/>
        <v>60388</v>
      </c>
      <c r="C501" s="9">
        <f t="shared" si="154"/>
        <v>497</v>
      </c>
      <c r="D501" s="9"/>
      <c r="E501" s="13">
        <f t="shared" si="152"/>
        <v>781568.73095460469</v>
      </c>
      <c r="F501" s="14">
        <f t="shared" si="155"/>
        <v>65359387.800223701</v>
      </c>
      <c r="G501" s="15">
        <f t="shared" si="156"/>
        <v>1.1270691311475949</v>
      </c>
      <c r="H501" s="13">
        <f t="shared" si="157"/>
        <v>842765.2715975875</v>
      </c>
      <c r="I501" s="13">
        <f t="shared" si="158"/>
        <v>67250542.661891595</v>
      </c>
      <c r="J501" s="15">
        <f t="shared" si="159"/>
        <v>-0.12706913114759488</v>
      </c>
      <c r="K501" s="13">
        <f t="shared" si="160"/>
        <v>-7368812.0724739656</v>
      </c>
      <c r="L501" s="13">
        <f t="shared" si="161"/>
        <v>-597569104.9027338</v>
      </c>
      <c r="M501" s="15">
        <f t="shared" si="162"/>
        <v>-0.12706913114759491</v>
      </c>
      <c r="N501" s="13">
        <f t="shared" si="163"/>
        <v>1057450.2077720703</v>
      </c>
      <c r="O501" s="13">
        <f t="shared" si="164"/>
        <v>74619354.734365538</v>
      </c>
      <c r="P501" s="15">
        <f t="shared" si="165"/>
        <v>0.56269809111832092</v>
      </c>
      <c r="Q501" s="7">
        <f t="shared" si="166"/>
        <v>132609930.46211527</v>
      </c>
      <c r="R501" s="7">
        <f t="shared" si="167"/>
        <v>57990575.727749735</v>
      </c>
      <c r="S501" s="13">
        <f>IF('BANCO DE DADOS'!$AD$32="Sim",R501,Q501)</f>
        <v>57990575.727749735</v>
      </c>
      <c r="T501" s="9">
        <f t="shared" si="168"/>
        <v>497</v>
      </c>
      <c r="U501" s="17">
        <f t="shared" ca="1" si="153"/>
        <v>60419</v>
      </c>
    </row>
    <row r="502" spans="2:21">
      <c r="B502" s="17">
        <f t="shared" ca="1" si="151"/>
        <v>60419</v>
      </c>
      <c r="C502" s="9">
        <f t="shared" si="154"/>
        <v>498</v>
      </c>
      <c r="D502" s="9"/>
      <c r="E502" s="13">
        <f t="shared" si="152"/>
        <v>791010.66884521069</v>
      </c>
      <c r="F502" s="14">
        <f t="shared" si="155"/>
        <v>66150398.469068915</v>
      </c>
      <c r="G502" s="15">
        <f t="shared" si="156"/>
        <v>1.1270812875288256</v>
      </c>
      <c r="H502" s="13">
        <f t="shared" si="157"/>
        <v>853216.28547871078</v>
      </c>
      <c r="I502" s="13">
        <f t="shared" si="158"/>
        <v>68103758.947370306</v>
      </c>
      <c r="J502" s="15">
        <f t="shared" si="159"/>
        <v>-0.12708128752882564</v>
      </c>
      <c r="K502" s="13">
        <f t="shared" si="160"/>
        <v>-7458626.0112841502</v>
      </c>
      <c r="L502" s="13">
        <f t="shared" si="161"/>
        <v>-605027730.91401792</v>
      </c>
      <c r="M502" s="15">
        <f t="shared" si="162"/>
        <v>-0.12708128752882555</v>
      </c>
      <c r="N502" s="13">
        <f t="shared" si="163"/>
        <v>1070561.5044028377</v>
      </c>
      <c r="O502" s="13">
        <f t="shared" si="164"/>
        <v>75562384.958654404</v>
      </c>
      <c r="P502" s="15">
        <f t="shared" si="165"/>
        <v>0.56283087550331556</v>
      </c>
      <c r="Q502" s="7">
        <f t="shared" si="166"/>
        <v>134254157.41643918</v>
      </c>
      <c r="R502" s="7">
        <f t="shared" si="167"/>
        <v>58691772.457784764</v>
      </c>
      <c r="S502" s="13">
        <f>IF('BANCO DE DADOS'!$AD$32="Sim",R502,Q502)</f>
        <v>58691772.457784764</v>
      </c>
      <c r="T502" s="9">
        <f t="shared" si="168"/>
        <v>498</v>
      </c>
      <c r="U502" s="17">
        <f t="shared" ca="1" si="153"/>
        <v>60449</v>
      </c>
    </row>
    <row r="503" spans="2:21">
      <c r="B503" s="17">
        <f t="shared" ca="1" si="151"/>
        <v>60449</v>
      </c>
      <c r="C503" s="9">
        <f t="shared" si="154"/>
        <v>499</v>
      </c>
      <c r="D503" s="9"/>
      <c r="E503" s="13">
        <f t="shared" si="152"/>
        <v>800566.67244443484</v>
      </c>
      <c r="F503" s="14">
        <f t="shared" si="155"/>
        <v>66950965.141513348</v>
      </c>
      <c r="G503" s="15">
        <f t="shared" si="156"/>
        <v>1.1270933167264514</v>
      </c>
      <c r="H503" s="13">
        <f t="shared" si="157"/>
        <v>863795.29121050995</v>
      </c>
      <c r="I503" s="13">
        <f t="shared" si="158"/>
        <v>68967554.238580823</v>
      </c>
      <c r="J503" s="15">
        <f t="shared" si="159"/>
        <v>-0.12709331672645141</v>
      </c>
      <c r="K503" s="13">
        <f t="shared" si="160"/>
        <v>-7549525.927973479</v>
      </c>
      <c r="L503" s="13">
        <f t="shared" si="161"/>
        <v>-612577256.84199142</v>
      </c>
      <c r="M503" s="15">
        <f t="shared" si="162"/>
        <v>-0.12709331672645149</v>
      </c>
      <c r="N503" s="13">
        <f t="shared" si="163"/>
        <v>1083833.3604255482</v>
      </c>
      <c r="O503" s="13">
        <f t="shared" si="164"/>
        <v>76517080.166554242</v>
      </c>
      <c r="P503" s="15">
        <f t="shared" si="165"/>
        <v>0.56296287301788039</v>
      </c>
      <c r="Q503" s="7">
        <f t="shared" si="166"/>
        <v>135918519.38009411</v>
      </c>
      <c r="R503" s="7">
        <f t="shared" si="167"/>
        <v>59401439.213539869</v>
      </c>
      <c r="S503" s="13">
        <f>IF('BANCO DE DADOS'!$AD$32="Sim",R503,Q503)</f>
        <v>59401439.213539869</v>
      </c>
      <c r="T503" s="9">
        <f t="shared" si="168"/>
        <v>499</v>
      </c>
      <c r="U503" s="17">
        <f t="shared" ca="1" si="153"/>
        <v>60480</v>
      </c>
    </row>
    <row r="504" spans="2:21">
      <c r="B504" s="17">
        <f t="shared" ca="1" si="151"/>
        <v>60480</v>
      </c>
      <c r="C504" s="9">
        <f t="shared" si="154"/>
        <v>500</v>
      </c>
      <c r="D504" s="9"/>
      <c r="E504" s="13">
        <f t="shared" si="152"/>
        <v>810238.11975179717</v>
      </c>
      <c r="F504" s="14">
        <f t="shared" si="155"/>
        <v>67761203.261265144</v>
      </c>
      <c r="G504" s="15">
        <f t="shared" si="156"/>
        <v>1.1271052200202658</v>
      </c>
      <c r="H504" s="13">
        <f t="shared" si="157"/>
        <v>874503.84619861026</v>
      </c>
      <c r="I504" s="13">
        <f t="shared" si="158"/>
        <v>69842058.084779426</v>
      </c>
      <c r="J504" s="15">
        <f t="shared" si="159"/>
        <v>-0.12710522002026581</v>
      </c>
      <c r="K504" s="13">
        <f t="shared" si="160"/>
        <v>-7641524.9405075088</v>
      </c>
      <c r="L504" s="13">
        <f t="shared" si="161"/>
        <v>-620218781.78249896</v>
      </c>
      <c r="M504" s="15">
        <f t="shared" si="162"/>
        <v>-0.12710522002026589</v>
      </c>
      <c r="N504" s="13">
        <f t="shared" si="163"/>
        <v>1097267.7294485043</v>
      </c>
      <c r="O504" s="13">
        <f t="shared" si="164"/>
        <v>77483583.025286913</v>
      </c>
      <c r="P504" s="15">
        <f t="shared" si="165"/>
        <v>0.56309408852186493</v>
      </c>
      <c r="Q504" s="7">
        <f t="shared" si="166"/>
        <v>137603261.34604454</v>
      </c>
      <c r="R504" s="7">
        <f t="shared" si="167"/>
        <v>60119678.320757635</v>
      </c>
      <c r="S504" s="13">
        <f>IF('BANCO DE DADOS'!$AD$32="Sim",R504,Q504)</f>
        <v>60119678.320757635</v>
      </c>
      <c r="T504" s="9">
        <f t="shared" si="168"/>
        <v>500</v>
      </c>
      <c r="U504" s="17">
        <f t="shared" ca="1" si="153"/>
        <v>60511</v>
      </c>
    </row>
    <row r="505" spans="2:21">
      <c r="B505" s="17">
        <f t="shared" ca="1" si="151"/>
        <v>60511</v>
      </c>
      <c r="C505" s="9">
        <f t="shared" si="154"/>
        <v>501</v>
      </c>
      <c r="D505" s="9"/>
      <c r="E505" s="13">
        <f t="shared" si="152"/>
        <v>820026.40541408816</v>
      </c>
      <c r="F505" s="14">
        <f t="shared" si="155"/>
        <v>68581229.666679233</v>
      </c>
      <c r="G505" s="15">
        <f t="shared" si="156"/>
        <v>1.1271169986779292</v>
      </c>
      <c r="H505" s="13">
        <f t="shared" si="157"/>
        <v>885343.52673512173</v>
      </c>
      <c r="I505" s="13">
        <f t="shared" si="158"/>
        <v>70727401.611514553</v>
      </c>
      <c r="J505" s="15">
        <f t="shared" si="159"/>
        <v>-0.12711699867792925</v>
      </c>
      <c r="K505" s="13">
        <f t="shared" si="160"/>
        <v>-7734636.3253289312</v>
      </c>
      <c r="L505" s="13">
        <f t="shared" si="161"/>
        <v>-627953418.1078279</v>
      </c>
      <c r="M505" s="15">
        <f t="shared" si="162"/>
        <v>-0.12711699867792936</v>
      </c>
      <c r="N505" s="13">
        <f t="shared" si="163"/>
        <v>1110866.5887706922</v>
      </c>
      <c r="O505" s="13">
        <f t="shared" si="164"/>
        <v>78462037.93684344</v>
      </c>
      <c r="P505" s="15">
        <f t="shared" si="165"/>
        <v>0.56322452684326429</v>
      </c>
      <c r="Q505" s="7">
        <f t="shared" si="166"/>
        <v>139308631.27819374</v>
      </c>
      <c r="R505" s="7">
        <f t="shared" si="167"/>
        <v>60846593.341350302</v>
      </c>
      <c r="S505" s="13">
        <f>IF('BANCO DE DADOS'!$AD$32="Sim",R505,Q505)</f>
        <v>60846593.341350302</v>
      </c>
      <c r="T505" s="9">
        <f t="shared" si="168"/>
        <v>501</v>
      </c>
      <c r="U505" s="17">
        <f t="shared" ca="1" si="153"/>
        <v>60541</v>
      </c>
    </row>
    <row r="506" spans="2:21">
      <c r="B506" s="17">
        <f t="shared" ca="1" si="151"/>
        <v>60541</v>
      </c>
      <c r="C506" s="9">
        <f t="shared" si="154"/>
        <v>502</v>
      </c>
      <c r="D506" s="9"/>
      <c r="E506" s="13">
        <f t="shared" si="152"/>
        <v>829932.94092647987</v>
      </c>
      <c r="F506" s="14">
        <f t="shared" si="155"/>
        <v>69411162.607605711</v>
      </c>
      <c r="G506" s="15">
        <f t="shared" si="156"/>
        <v>1.1271286539550736</v>
      </c>
      <c r="H506" s="13">
        <f t="shared" si="157"/>
        <v>896315.9282272642</v>
      </c>
      <c r="I506" s="13">
        <f t="shared" si="158"/>
        <v>71623717.539741814</v>
      </c>
      <c r="J506" s="15">
        <f t="shared" si="159"/>
        <v>-0.12712865395507356</v>
      </c>
      <c r="K506" s="13">
        <f t="shared" si="160"/>
        <v>-7828873.5192720667</v>
      </c>
      <c r="L506" s="13">
        <f t="shared" si="161"/>
        <v>-635782291.62709999</v>
      </c>
      <c r="M506" s="15">
        <f t="shared" si="162"/>
        <v>-0.1271286539550735</v>
      </c>
      <c r="N506" s="13">
        <f t="shared" si="163"/>
        <v>1124631.9396685606</v>
      </c>
      <c r="O506" s="13">
        <f t="shared" si="164"/>
        <v>79452591.059013873</v>
      </c>
      <c r="P506" s="15">
        <f t="shared" si="165"/>
        <v>0.56335419277844623</v>
      </c>
      <c r="Q506" s="7">
        <f t="shared" si="166"/>
        <v>141034880.14734751</v>
      </c>
      <c r="R506" s="7">
        <f t="shared" si="167"/>
        <v>61582289.088333644</v>
      </c>
      <c r="S506" s="13">
        <f>IF('BANCO DE DADOS'!$AD$32="Sim",R506,Q506)</f>
        <v>61582289.088333644</v>
      </c>
      <c r="T506" s="9">
        <f t="shared" si="168"/>
        <v>502</v>
      </c>
      <c r="U506" s="17">
        <f t="shared" ca="1" si="153"/>
        <v>60572</v>
      </c>
    </row>
    <row r="507" spans="2:21">
      <c r="B507" s="17">
        <f t="shared" ca="1" si="151"/>
        <v>60572</v>
      </c>
      <c r="C507" s="9">
        <f t="shared" si="154"/>
        <v>503</v>
      </c>
      <c r="D507" s="9"/>
      <c r="E507" s="13">
        <f t="shared" si="152"/>
        <v>839959.15483606746</v>
      </c>
      <c r="F507" s="14">
        <f t="shared" si="155"/>
        <v>70251121.762441784</v>
      </c>
      <c r="G507" s="15">
        <f t="shared" si="156"/>
        <v>1.1271401870954045</v>
      </c>
      <c r="H507" s="13">
        <f t="shared" si="157"/>
        <v>907422.66542875895</v>
      </c>
      <c r="I507" s="13">
        <f t="shared" si="158"/>
        <v>72531140.205170572</v>
      </c>
      <c r="J507" s="15">
        <f t="shared" si="159"/>
        <v>-0.12714018709540453</v>
      </c>
      <c r="K507" s="13">
        <f t="shared" si="160"/>
        <v>-7924250.1215005368</v>
      </c>
      <c r="L507" s="13">
        <f t="shared" si="161"/>
        <v>-643706541.74860048</v>
      </c>
      <c r="M507" s="15">
        <f t="shared" si="162"/>
        <v>-0.12714018709540459</v>
      </c>
      <c r="N507" s="13">
        <f t="shared" si="163"/>
        <v>1138565.8076862658</v>
      </c>
      <c r="O507" s="13">
        <f t="shared" si="164"/>
        <v>80455390.326671079</v>
      </c>
      <c r="P507" s="15">
        <f t="shared" si="165"/>
        <v>0.56348309109237238</v>
      </c>
      <c r="Q507" s="7">
        <f t="shared" si="166"/>
        <v>142782261.96761233</v>
      </c>
      <c r="R507" s="7">
        <f t="shared" si="167"/>
        <v>62326871.640941247</v>
      </c>
      <c r="S507" s="13">
        <f>IF('BANCO DE DADOS'!$AD$32="Sim",R507,Q507)</f>
        <v>62326871.640941247</v>
      </c>
      <c r="T507" s="9">
        <f t="shared" si="168"/>
        <v>503</v>
      </c>
      <c r="U507" s="17">
        <f t="shared" ca="1" si="153"/>
        <v>60602</v>
      </c>
    </row>
    <row r="508" spans="2:21">
      <c r="B508" s="17">
        <f t="shared" ca="1" si="151"/>
        <v>60602</v>
      </c>
      <c r="C508" s="9">
        <f t="shared" si="154"/>
        <v>504</v>
      </c>
      <c r="D508" s="9">
        <v>42</v>
      </c>
      <c r="E508" s="13">
        <f t="shared" si="152"/>
        <v>850106.492947869</v>
      </c>
      <c r="F508" s="14">
        <f t="shared" si="155"/>
        <v>71101228.255389661</v>
      </c>
      <c r="G508" s="15">
        <f t="shared" si="156"/>
        <v>1.1271515993308057</v>
      </c>
      <c r="H508" s="13">
        <f t="shared" si="157"/>
        <v>918665.37267401535</v>
      </c>
      <c r="I508" s="13">
        <f t="shared" si="158"/>
        <v>73449805.57784459</v>
      </c>
      <c r="J508" s="15">
        <f t="shared" si="159"/>
        <v>-0.12715159933080566</v>
      </c>
      <c r="K508" s="13">
        <f t="shared" si="160"/>
        <v>-8020779.8954682946</v>
      </c>
      <c r="L508" s="13">
        <f t="shared" si="161"/>
        <v>-651727321.64406872</v>
      </c>
      <c r="M508" s="15">
        <f t="shared" si="162"/>
        <v>-0.12715159933080561</v>
      </c>
      <c r="N508" s="13">
        <f t="shared" si="163"/>
        <v>1152670.2429294288</v>
      </c>
      <c r="O508" s="13">
        <f t="shared" si="164"/>
        <v>81470585.473312855</v>
      </c>
      <c r="P508" s="15">
        <f t="shared" si="165"/>
        <v>0.5636112265188219</v>
      </c>
      <c r="Q508" s="7">
        <f t="shared" si="166"/>
        <v>144551033.83323422</v>
      </c>
      <c r="R508" s="7">
        <f t="shared" si="167"/>
        <v>63080448.359921366</v>
      </c>
      <c r="S508" s="13">
        <f>IF('BANCO DE DADOS'!$AD$32="Sim",R508,Q508)</f>
        <v>63080448.359921366</v>
      </c>
      <c r="T508" s="9">
        <f t="shared" si="168"/>
        <v>504</v>
      </c>
      <c r="U508" s="17">
        <f t="shared" ca="1" si="153"/>
        <v>60633</v>
      </c>
    </row>
    <row r="509" spans="2:21">
      <c r="B509" s="17">
        <f t="shared" ca="1" si="151"/>
        <v>60633</v>
      </c>
      <c r="C509" s="9">
        <f t="shared" si="154"/>
        <v>505</v>
      </c>
      <c r="D509" s="9"/>
      <c r="E509" s="13">
        <f t="shared" si="152"/>
        <v>860376.41853331425</v>
      </c>
      <c r="F509" s="14">
        <f t="shared" si="155"/>
        <v>71961604.673922971</v>
      </c>
      <c r="G509" s="15">
        <f t="shared" si="156"/>
        <v>1.1271628918814383</v>
      </c>
      <c r="H509" s="13">
        <f t="shared" si="157"/>
        <v>930045.70411515352</v>
      </c>
      <c r="I509" s="13">
        <f t="shared" si="158"/>
        <v>74379851.281959742</v>
      </c>
      <c r="J509" s="15">
        <f t="shared" si="159"/>
        <v>-0.12716289188143826</v>
      </c>
      <c r="K509" s="13">
        <f t="shared" si="160"/>
        <v>-8118476.770904392</v>
      </c>
      <c r="L509" s="13">
        <f t="shared" si="161"/>
        <v>-659845798.41497314</v>
      </c>
      <c r="M509" s="15">
        <f t="shared" si="162"/>
        <v>-0.12716289188143837</v>
      </c>
      <c r="N509" s="13">
        <f t="shared" si="163"/>
        <v>1166947.3203624438</v>
      </c>
      <c r="O509" s="13">
        <f t="shared" si="164"/>
        <v>82498328.052864119</v>
      </c>
      <c r="P509" s="15">
        <f t="shared" si="165"/>
        <v>0.56373860376061002</v>
      </c>
      <c r="Q509" s="7">
        <f t="shared" si="166"/>
        <v>146341455.9558827</v>
      </c>
      <c r="R509" s="7">
        <f t="shared" si="167"/>
        <v>63843127.903018579</v>
      </c>
      <c r="S509" s="13">
        <f>IF('BANCO DE DADOS'!$AD$32="Sim",R509,Q509)</f>
        <v>63843127.903018579</v>
      </c>
      <c r="T509" s="9">
        <f t="shared" si="168"/>
        <v>505</v>
      </c>
      <c r="U509" s="17">
        <f t="shared" ca="1" si="153"/>
        <v>60664</v>
      </c>
    </row>
    <row r="510" spans="2:21">
      <c r="B510" s="17">
        <f t="shared" ca="1" si="151"/>
        <v>60664</v>
      </c>
      <c r="C510" s="9">
        <f t="shared" si="154"/>
        <v>506</v>
      </c>
      <c r="D510" s="9"/>
      <c r="E510" s="13">
        <f t="shared" si="152"/>
        <v>870770.41254125198</v>
      </c>
      <c r="F510" s="14">
        <f t="shared" si="155"/>
        <v>72832375.086464226</v>
      </c>
      <c r="G510" s="15">
        <f t="shared" si="156"/>
        <v>1.1271740659558449</v>
      </c>
      <c r="H510" s="13">
        <f t="shared" si="157"/>
        <v>941565.33396189008</v>
      </c>
      <c r="I510" s="13">
        <f t="shared" si="158"/>
        <v>75321416.615921631</v>
      </c>
      <c r="J510" s="15">
        <f t="shared" si="159"/>
        <v>-0.12717406595584491</v>
      </c>
      <c r="K510" s="13">
        <f t="shared" si="160"/>
        <v>-8217354.8458217233</v>
      </c>
      <c r="L510" s="13">
        <f t="shared" si="161"/>
        <v>-668063153.26079488</v>
      </c>
      <c r="M510" s="15">
        <f t="shared" si="162"/>
        <v>-0.12717406595584491</v>
      </c>
      <c r="N510" s="13">
        <f t="shared" si="163"/>
        <v>1181399.1401093821</v>
      </c>
      <c r="O510" s="13">
        <f t="shared" si="164"/>
        <v>83538771.46174334</v>
      </c>
      <c r="P510" s="15">
        <f t="shared" si="165"/>
        <v>0.5638652274898075</v>
      </c>
      <c r="Q510" s="7">
        <f t="shared" si="166"/>
        <v>148153791.70238584</v>
      </c>
      <c r="R510" s="7">
        <f t="shared" si="167"/>
        <v>64615020.240642503</v>
      </c>
      <c r="S510" s="13">
        <f>IF('BANCO DE DADOS'!$AD$32="Sim",R510,Q510)</f>
        <v>64615020.240642503</v>
      </c>
      <c r="T510" s="9">
        <f t="shared" si="168"/>
        <v>506</v>
      </c>
      <c r="U510" s="17">
        <f t="shared" ca="1" si="153"/>
        <v>60692</v>
      </c>
    </row>
    <row r="511" spans="2:21">
      <c r="B511" s="17">
        <f t="shared" ca="1" si="151"/>
        <v>60692</v>
      </c>
      <c r="C511" s="9">
        <f t="shared" si="154"/>
        <v>507</v>
      </c>
      <c r="D511" s="9"/>
      <c r="E511" s="13">
        <f t="shared" si="152"/>
        <v>881289.97381150629</v>
      </c>
      <c r="F511" s="14">
        <f t="shared" si="155"/>
        <v>73713665.060275733</v>
      </c>
      <c r="G511" s="15">
        <f t="shared" si="156"/>
        <v>1.127185122751047</v>
      </c>
      <c r="H511" s="13">
        <f t="shared" si="157"/>
        <v>953225.95672432682</v>
      </c>
      <c r="I511" s="13">
        <f t="shared" si="158"/>
        <v>76274642.572645962</v>
      </c>
      <c r="J511" s="15">
        <f t="shared" si="159"/>
        <v>-0.12718512275104699</v>
      </c>
      <c r="K511" s="13">
        <f t="shared" si="160"/>
        <v>-8317428.3885499686</v>
      </c>
      <c r="L511" s="13">
        <f t="shared" si="161"/>
        <v>-676380581.6493448</v>
      </c>
      <c r="M511" s="15">
        <f t="shared" si="162"/>
        <v>-0.1271851227510471</v>
      </c>
      <c r="N511" s="13">
        <f t="shared" si="163"/>
        <v>1196027.8277585357</v>
      </c>
      <c r="O511" s="13">
        <f t="shared" si="164"/>
        <v>84592070.961195901</v>
      </c>
      <c r="P511" s="15">
        <f t="shared" si="165"/>
        <v>0.56399110234795646</v>
      </c>
      <c r="Q511" s="7">
        <f t="shared" si="166"/>
        <v>149988307.63292167</v>
      </c>
      <c r="R511" s="7">
        <f t="shared" si="167"/>
        <v>65396236.671725765</v>
      </c>
      <c r="S511" s="13">
        <f>IF('BANCO DE DADOS'!$AD$32="Sim",R511,Q511)</f>
        <v>65396236.671725765</v>
      </c>
      <c r="T511" s="9">
        <f t="shared" si="168"/>
        <v>507</v>
      </c>
      <c r="U511" s="17">
        <f t="shared" ca="1" si="153"/>
        <v>60723</v>
      </c>
    </row>
    <row r="512" spans="2:21">
      <c r="B512" s="17">
        <f t="shared" ca="1" si="151"/>
        <v>60723</v>
      </c>
      <c r="C512" s="9">
        <f t="shared" si="154"/>
        <v>508</v>
      </c>
      <c r="D512" s="9"/>
      <c r="E512" s="13">
        <f t="shared" si="152"/>
        <v>891936.61929101346</v>
      </c>
      <c r="F512" s="14">
        <f t="shared" si="155"/>
        <v>74605601.679566741</v>
      </c>
      <c r="G512" s="15">
        <f t="shared" si="156"/>
        <v>1.1271960634526466</v>
      </c>
      <c r="H512" s="13">
        <f t="shared" si="157"/>
        <v>965029.28745867533</v>
      </c>
      <c r="I512" s="13">
        <f t="shared" si="158"/>
        <v>77239671.860104635</v>
      </c>
      <c r="J512" s="15">
        <f t="shared" si="159"/>
        <v>-0.12719606345264656</v>
      </c>
      <c r="K512" s="13">
        <f t="shared" si="160"/>
        <v>-8418711.839793168</v>
      </c>
      <c r="L512" s="13">
        <f t="shared" si="161"/>
        <v>-684799293.48913801</v>
      </c>
      <c r="M512" s="15">
        <f t="shared" si="162"/>
        <v>-0.12719606345264656</v>
      </c>
      <c r="N512" s="13">
        <f t="shared" si="163"/>
        <v>1210835.5346706444</v>
      </c>
      <c r="O512" s="13">
        <f t="shared" si="164"/>
        <v>85658383.699897796</v>
      </c>
      <c r="P512" s="15">
        <f t="shared" si="165"/>
        <v>0.56411623294628621</v>
      </c>
      <c r="Q512" s="7">
        <f t="shared" si="166"/>
        <v>151845273.53967136</v>
      </c>
      <c r="R512" s="7">
        <f t="shared" si="167"/>
        <v>66186889.839773573</v>
      </c>
      <c r="S512" s="13">
        <f>IF('BANCO DE DADOS'!$AD$32="Sim",R512,Q512)</f>
        <v>66186889.839773573</v>
      </c>
      <c r="T512" s="9">
        <f t="shared" si="168"/>
        <v>508</v>
      </c>
      <c r="U512" s="17">
        <f t="shared" ca="1" si="153"/>
        <v>60753</v>
      </c>
    </row>
    <row r="513" spans="2:21">
      <c r="B513" s="17">
        <f t="shared" ca="1" si="151"/>
        <v>60753</v>
      </c>
      <c r="C513" s="9">
        <f t="shared" si="154"/>
        <v>509</v>
      </c>
      <c r="D513" s="9"/>
      <c r="E513" s="13">
        <f t="shared" si="152"/>
        <v>902711.88425256929</v>
      </c>
      <c r="F513" s="14">
        <f t="shared" si="155"/>
        <v>75508313.563819304</v>
      </c>
      <c r="G513" s="15">
        <f t="shared" si="156"/>
        <v>1.1272068892349243</v>
      </c>
      <c r="H513" s="13">
        <f t="shared" si="157"/>
        <v>976977.06201595266</v>
      </c>
      <c r="I513" s="13">
        <f t="shared" si="158"/>
        <v>78216648.922120586</v>
      </c>
      <c r="J513" s="15">
        <f t="shared" si="159"/>
        <v>-0.12720688923492429</v>
      </c>
      <c r="K513" s="13">
        <f t="shared" si="160"/>
        <v>-8521219.8147121593</v>
      </c>
      <c r="L513" s="13">
        <f t="shared" si="161"/>
        <v>-693320513.30385017</v>
      </c>
      <c r="M513" s="15">
        <f t="shared" si="162"/>
        <v>-0.12720688923492426</v>
      </c>
      <c r="N513" s="13">
        <f t="shared" si="163"/>
        <v>1225824.4382908477</v>
      </c>
      <c r="O513" s="13">
        <f t="shared" si="164"/>
        <v>86737868.736832738</v>
      </c>
      <c r="P513" s="15">
        <f t="shared" si="165"/>
        <v>0.56424062386592566</v>
      </c>
      <c r="Q513" s="7">
        <f t="shared" si="166"/>
        <v>153724962.48593989</v>
      </c>
      <c r="R513" s="7">
        <f t="shared" si="167"/>
        <v>66987093.749107145</v>
      </c>
      <c r="S513" s="13">
        <f>IF('BANCO DE DADOS'!$AD$32="Sim",R513,Q513)</f>
        <v>66987093.749107145</v>
      </c>
      <c r="T513" s="9">
        <f t="shared" si="168"/>
        <v>509</v>
      </c>
      <c r="U513" s="17">
        <f t="shared" ca="1" si="153"/>
        <v>60784</v>
      </c>
    </row>
    <row r="514" spans="2:21">
      <c r="B514" s="17">
        <f t="shared" ca="1" si="151"/>
        <v>60784</v>
      </c>
      <c r="C514" s="9">
        <f t="shared" si="154"/>
        <v>510</v>
      </c>
      <c r="D514" s="9"/>
      <c r="E514" s="13">
        <f t="shared" si="152"/>
        <v>913617.32251621922</v>
      </c>
      <c r="F514" s="14">
        <f t="shared" si="155"/>
        <v>76421930.886335522</v>
      </c>
      <c r="G514" s="15">
        <f t="shared" si="156"/>
        <v>1.1272176012609378</v>
      </c>
      <c r="H514" s="13">
        <f t="shared" si="157"/>
        <v>989071.03729368502</v>
      </c>
      <c r="I514" s="13">
        <f t="shared" si="158"/>
        <v>79205719.959414274</v>
      </c>
      <c r="J514" s="15">
        <f t="shared" si="159"/>
        <v>-0.12721760126093784</v>
      </c>
      <c r="K514" s="13">
        <f t="shared" si="160"/>
        <v>-8624967.1050321013</v>
      </c>
      <c r="L514" s="13">
        <f t="shared" si="161"/>
        <v>-701945480.40888226</v>
      </c>
      <c r="M514" s="15">
        <f t="shared" si="162"/>
        <v>-0.12721760126093781</v>
      </c>
      <c r="N514" s="13">
        <f t="shared" si="163"/>
        <v>1240996.7424644125</v>
      </c>
      <c r="O514" s="13">
        <f t="shared" si="164"/>
        <v>87830687.064446375</v>
      </c>
      <c r="P514" s="15">
        <f t="shared" si="165"/>
        <v>0.56436427965811597</v>
      </c>
      <c r="Q514" s="7">
        <f t="shared" si="166"/>
        <v>155627650.8457498</v>
      </c>
      <c r="R514" s="7">
        <f t="shared" si="167"/>
        <v>67796963.781303421</v>
      </c>
      <c r="S514" s="13">
        <f>IF('BANCO DE DADOS'!$AD$32="Sim",R514,Q514)</f>
        <v>67796963.781303421</v>
      </c>
      <c r="T514" s="9">
        <f t="shared" si="168"/>
        <v>510</v>
      </c>
      <c r="U514" s="17">
        <f t="shared" ca="1" si="153"/>
        <v>60814</v>
      </c>
    </row>
    <row r="515" spans="2:21">
      <c r="B515" s="17">
        <f t="shared" ca="1" si="151"/>
        <v>60814</v>
      </c>
      <c r="C515" s="9">
        <f t="shared" si="154"/>
        <v>511</v>
      </c>
      <c r="D515" s="9"/>
      <c r="E515" s="13">
        <f t="shared" si="152"/>
        <v>924654.50667332299</v>
      </c>
      <c r="F515" s="14">
        <f t="shared" si="155"/>
        <v>77346585.393008843</v>
      </c>
      <c r="G515" s="15">
        <f t="shared" si="156"/>
        <v>1.1272282006826195</v>
      </c>
      <c r="H515" s="13">
        <f t="shared" si="157"/>
        <v>1001312.991490655</v>
      </c>
      <c r="I515" s="13">
        <f t="shared" si="158"/>
        <v>80207032.950904936</v>
      </c>
      <c r="J515" s="15">
        <f t="shared" si="159"/>
        <v>-0.12722820068261953</v>
      </c>
      <c r="K515" s="13">
        <f t="shared" si="160"/>
        <v>-8729968.6811755151</v>
      </c>
      <c r="L515" s="13">
        <f t="shared" si="161"/>
        <v>-710675449.09005773</v>
      </c>
      <c r="M515" s="15">
        <f t="shared" si="162"/>
        <v>-0.12722820068261953</v>
      </c>
      <c r="N515" s="13">
        <f t="shared" si="163"/>
        <v>1256354.6777562767</v>
      </c>
      <c r="O515" s="13">
        <f t="shared" si="164"/>
        <v>88937001.632080466</v>
      </c>
      <c r="P515" s="15">
        <f t="shared" si="165"/>
        <v>0.56448720484442017</v>
      </c>
      <c r="Q515" s="7">
        <f t="shared" si="166"/>
        <v>157553618.34391379</v>
      </c>
      <c r="R515" s="7">
        <f t="shared" si="167"/>
        <v>68616616.711833328</v>
      </c>
      <c r="S515" s="13">
        <f>IF('BANCO DE DADOS'!$AD$32="Sim",R515,Q515)</f>
        <v>68616616.711833328</v>
      </c>
      <c r="T515" s="9">
        <f t="shared" si="168"/>
        <v>511</v>
      </c>
      <c r="U515" s="17">
        <f t="shared" ca="1" si="153"/>
        <v>60845</v>
      </c>
    </row>
    <row r="516" spans="2:21">
      <c r="B516" s="17">
        <f t="shared" ca="1" si="151"/>
        <v>60845</v>
      </c>
      <c r="C516" s="9">
        <f t="shared" si="154"/>
        <v>512</v>
      </c>
      <c r="D516" s="9"/>
      <c r="E516" s="13">
        <f t="shared" si="152"/>
        <v>935825.02831332642</v>
      </c>
      <c r="F516" s="14">
        <f t="shared" si="155"/>
        <v>78282410.421322167</v>
      </c>
      <c r="G516" s="15">
        <f t="shared" si="156"/>
        <v>1.1272386886408732</v>
      </c>
      <c r="H516" s="13">
        <f t="shared" si="157"/>
        <v>1013704.7243647302</v>
      </c>
      <c r="I516" s="13">
        <f t="shared" si="158"/>
        <v>81220737.675269663</v>
      </c>
      <c r="J516" s="15">
        <f t="shared" si="159"/>
        <v>-0.12723868864087318</v>
      </c>
      <c r="K516" s="13">
        <f t="shared" si="160"/>
        <v>-8836239.6944210827</v>
      </c>
      <c r="L516" s="13">
        <f t="shared" si="161"/>
        <v>-719511688.78447878</v>
      </c>
      <c r="M516" s="15">
        <f t="shared" si="162"/>
        <v>-0.12723868864087309</v>
      </c>
      <c r="N516" s="13">
        <f t="shared" si="163"/>
        <v>1271900.5017744577</v>
      </c>
      <c r="O516" s="13">
        <f t="shared" si="164"/>
        <v>90056977.369690776</v>
      </c>
      <c r="P516" s="15">
        <f t="shared" si="165"/>
        <v>0.56460940391693148</v>
      </c>
      <c r="Q516" s="7">
        <f t="shared" si="166"/>
        <v>159503148.09659186</v>
      </c>
      <c r="R516" s="7">
        <f t="shared" si="167"/>
        <v>69446170.726901084</v>
      </c>
      <c r="S516" s="13">
        <f>IF('BANCO DE DADOS'!$AD$32="Sim",R516,Q516)</f>
        <v>69446170.726901084</v>
      </c>
      <c r="T516" s="9">
        <f t="shared" si="168"/>
        <v>512</v>
      </c>
      <c r="U516" s="17">
        <f t="shared" ca="1" si="153"/>
        <v>60876</v>
      </c>
    </row>
    <row r="517" spans="2:21">
      <c r="B517" s="17">
        <f t="shared" ca="1" si="151"/>
        <v>60876</v>
      </c>
      <c r="C517" s="9">
        <f t="shared" si="154"/>
        <v>513</v>
      </c>
      <c r="D517" s="9"/>
      <c r="E517" s="13">
        <f t="shared" si="152"/>
        <v>947130.49825327238</v>
      </c>
      <c r="F517" s="14">
        <f t="shared" si="155"/>
        <v>79229540.919575438</v>
      </c>
      <c r="G517" s="15">
        <f t="shared" si="156"/>
        <v>1.1272490662656698</v>
      </c>
      <c r="H517" s="13">
        <f t="shared" si="157"/>
        <v>1026248.0574938083</v>
      </c>
      <c r="I517" s="13">
        <f t="shared" si="158"/>
        <v>82246985.732763469</v>
      </c>
      <c r="J517" s="15">
        <f t="shared" si="159"/>
        <v>-0.12724906626566979</v>
      </c>
      <c r="K517" s="13">
        <f t="shared" si="160"/>
        <v>-8943795.479088515</v>
      </c>
      <c r="L517" s="13">
        <f t="shared" si="161"/>
        <v>-728455484.26356733</v>
      </c>
      <c r="M517" s="15">
        <f t="shared" si="162"/>
        <v>-0.12724906626566973</v>
      </c>
      <c r="N517" s="13">
        <f t="shared" si="163"/>
        <v>1287636.4994973722</v>
      </c>
      <c r="O517" s="13">
        <f t="shared" si="164"/>
        <v>91190781.211852029</v>
      </c>
      <c r="P517" s="15">
        <f t="shared" si="165"/>
        <v>0.56473088133848059</v>
      </c>
      <c r="Q517" s="7">
        <f t="shared" si="166"/>
        <v>161476526.65233895</v>
      </c>
      <c r="R517" s="7">
        <f t="shared" si="167"/>
        <v>70285745.440486923</v>
      </c>
      <c r="S517" s="13">
        <f>IF('BANCO DE DADOS'!$AD$32="Sim",R517,Q517)</f>
        <v>70285745.440486923</v>
      </c>
      <c r="T517" s="9">
        <f t="shared" si="168"/>
        <v>513</v>
      </c>
      <c r="U517" s="17">
        <f t="shared" ca="1" si="153"/>
        <v>60906</v>
      </c>
    </row>
    <row r="518" spans="2:21">
      <c r="B518" s="17">
        <f t="shared" ref="B518:B581" ca="1" si="169">DATE(YEAR(B517),MONTH(B517)+1,1)</f>
        <v>60906</v>
      </c>
      <c r="C518" s="9">
        <f t="shared" si="154"/>
        <v>514</v>
      </c>
      <c r="D518" s="9"/>
      <c r="E518" s="13">
        <f t="shared" ref="E518:E581" si="170">IF($AE$33,IF($AE$34,$E517*(1+Inflação)*(1+Crescimento_Salário),$E517*(1+Inflação)),IF($AE$34,$E517*(1+Crescimento_Salário),$E517))</f>
        <v>958572.54677008477</v>
      </c>
      <c r="F518" s="14">
        <f t="shared" si="155"/>
        <v>80188113.466345519</v>
      </c>
      <c r="G518" s="15">
        <f t="shared" si="156"/>
        <v>1.1272593346761439</v>
      </c>
      <c r="H518" s="13">
        <f t="shared" si="157"/>
        <v>1038944.8345399202</v>
      </c>
      <c r="I518" s="13">
        <f t="shared" si="158"/>
        <v>83285930.567303389</v>
      </c>
      <c r="J518" s="15">
        <f t="shared" si="159"/>
        <v>-0.12725933467614392</v>
      </c>
      <c r="K518" s="13">
        <f t="shared" si="160"/>
        <v>-9052651.5547498465</v>
      </c>
      <c r="L518" s="13">
        <f t="shared" si="161"/>
        <v>-737508135.81831717</v>
      </c>
      <c r="M518" s="15">
        <f t="shared" si="162"/>
        <v>-0.12725933467614398</v>
      </c>
      <c r="N518" s="13">
        <f t="shared" si="163"/>
        <v>1303564.9836051145</v>
      </c>
      <c r="O518" s="13">
        <f t="shared" si="164"/>
        <v>92338582.122053295</v>
      </c>
      <c r="P518" s="15">
        <f t="shared" si="165"/>
        <v>0.56485164154284107</v>
      </c>
      <c r="Q518" s="7">
        <f t="shared" si="166"/>
        <v>163474044.03364897</v>
      </c>
      <c r="R518" s="7">
        <f t="shared" si="167"/>
        <v>71135461.911595672</v>
      </c>
      <c r="S518" s="13">
        <f>IF('BANCO DE DADOS'!$AD$32="Sim",R518,Q518)</f>
        <v>71135461.911595672</v>
      </c>
      <c r="T518" s="9">
        <f t="shared" si="168"/>
        <v>514</v>
      </c>
      <c r="U518" s="17">
        <f t="shared" ref="U518:U581" ca="1" si="171">DATE(YEAR(U517),MONTH(U517)+1,1)</f>
        <v>60937</v>
      </c>
    </row>
    <row r="519" spans="2:21">
      <c r="B519" s="17">
        <f t="shared" ca="1" si="169"/>
        <v>60937</v>
      </c>
      <c r="C519" s="9">
        <f t="shared" ref="C519:C582" si="172">C518+1</f>
        <v>515</v>
      </c>
      <c r="D519" s="9"/>
      <c r="E519" s="13">
        <f t="shared" si="170"/>
        <v>970152.82383565849</v>
      </c>
      <c r="F519" s="14">
        <f t="shared" si="155"/>
        <v>81158266.290181175</v>
      </c>
      <c r="G519" s="15">
        <f t="shared" si="156"/>
        <v>1.1272694949806876</v>
      </c>
      <c r="H519" s="13">
        <f t="shared" si="157"/>
        <v>1051796.9215165242</v>
      </c>
      <c r="I519" s="13">
        <f t="shared" si="158"/>
        <v>84337727.488819912</v>
      </c>
      <c r="J519" s="15">
        <f t="shared" si="159"/>
        <v>-0.12726949498068763</v>
      </c>
      <c r="K519" s="13">
        <f t="shared" si="160"/>
        <v>-9162823.6284673661</v>
      </c>
      <c r="L519" s="13">
        <f t="shared" si="161"/>
        <v>-746670959.4467845</v>
      </c>
      <c r="M519" s="15">
        <f t="shared" si="162"/>
        <v>-0.12726949498068757</v>
      </c>
      <c r="N519" s="13">
        <f t="shared" si="163"/>
        <v>1319688.2948147391</v>
      </c>
      <c r="O519" s="13">
        <f t="shared" si="164"/>
        <v>93500551.117287368</v>
      </c>
      <c r="P519" s="15">
        <f t="shared" si="165"/>
        <v>0.56497168893493244</v>
      </c>
      <c r="Q519" s="7">
        <f t="shared" si="166"/>
        <v>165495993.77900118</v>
      </c>
      <c r="R519" s="7">
        <f t="shared" si="167"/>
        <v>71995442.661713809</v>
      </c>
      <c r="S519" s="13">
        <f>IF('BANCO DE DADOS'!$AD$32="Sim",R519,Q519)</f>
        <v>71995442.661713809</v>
      </c>
      <c r="T519" s="9">
        <f t="shared" si="168"/>
        <v>515</v>
      </c>
      <c r="U519" s="17">
        <f t="shared" ca="1" si="171"/>
        <v>60967</v>
      </c>
    </row>
    <row r="520" spans="2:21">
      <c r="B520" s="17">
        <f t="shared" ca="1" si="169"/>
        <v>60967</v>
      </c>
      <c r="C520" s="9">
        <f t="shared" si="172"/>
        <v>516</v>
      </c>
      <c r="D520" s="9">
        <v>43</v>
      </c>
      <c r="E520" s="13">
        <f t="shared" si="170"/>
        <v>981872.99935478927</v>
      </c>
      <c r="F520" s="14">
        <f t="shared" si="155"/>
        <v>82140139.289535969</v>
      </c>
      <c r="G520" s="15">
        <f t="shared" si="156"/>
        <v>1.1272795482770446</v>
      </c>
      <c r="H520" s="13">
        <f t="shared" si="157"/>
        <v>1064806.2070590339</v>
      </c>
      <c r="I520" s="13">
        <f t="shared" si="158"/>
        <v>85402533.695878953</v>
      </c>
      <c r="J520" s="15">
        <f t="shared" si="159"/>
        <v>-0.12727954827704457</v>
      </c>
      <c r="K520" s="13">
        <f t="shared" si="160"/>
        <v>-9274327.5970586985</v>
      </c>
      <c r="L520" s="13">
        <f t="shared" si="161"/>
        <v>-755945287.04384315</v>
      </c>
      <c r="M520" s="15">
        <f t="shared" si="162"/>
        <v>-0.12727954827704455</v>
      </c>
      <c r="N520" s="13">
        <f t="shared" si="163"/>
        <v>1336008.8022196002</v>
      </c>
      <c r="O520" s="13">
        <f t="shared" si="164"/>
        <v>94676861.292937711</v>
      </c>
      <c r="P520" s="15">
        <f t="shared" si="165"/>
        <v>0.56509102789102317</v>
      </c>
      <c r="Q520" s="7">
        <f t="shared" si="166"/>
        <v>167542672.98541498</v>
      </c>
      <c r="R520" s="7">
        <f t="shared" si="167"/>
        <v>72865811.692477271</v>
      </c>
      <c r="S520" s="13">
        <f>IF('BANCO DE DADOS'!$AD$32="Sim",R520,Q520)</f>
        <v>72865811.692477271</v>
      </c>
      <c r="T520" s="9">
        <f t="shared" si="168"/>
        <v>516</v>
      </c>
      <c r="U520" s="17">
        <f t="shared" ca="1" si="171"/>
        <v>60998</v>
      </c>
    </row>
    <row r="521" spans="2:21">
      <c r="B521" s="17">
        <f t="shared" ca="1" si="169"/>
        <v>60998</v>
      </c>
      <c r="C521" s="9">
        <f t="shared" si="172"/>
        <v>517</v>
      </c>
      <c r="D521" s="9"/>
      <c r="E521" s="13">
        <f t="shared" si="170"/>
        <v>993734.76340597856</v>
      </c>
      <c r="F521" s="14">
        <f t="shared" si="155"/>
        <v>83133874.052941948</v>
      </c>
      <c r="G521" s="15">
        <f t="shared" si="156"/>
        <v>1.1272894956524038</v>
      </c>
      <c r="H521" s="13">
        <f t="shared" si="157"/>
        <v>1077974.6026986183</v>
      </c>
      <c r="I521" s="13">
        <f t="shared" si="158"/>
        <v>86480508.298577577</v>
      </c>
      <c r="J521" s="15">
        <f t="shared" si="159"/>
        <v>-0.12728949565240377</v>
      </c>
      <c r="K521" s="13">
        <f t="shared" si="160"/>
        <v>-9387179.5493891388</v>
      </c>
      <c r="L521" s="13">
        <f t="shared" si="161"/>
        <v>-765332466.59323227</v>
      </c>
      <c r="M521" s="15">
        <f t="shared" si="162"/>
        <v>-0.12728949565240383</v>
      </c>
      <c r="N521" s="13">
        <f t="shared" si="163"/>
        <v>1352528.9036327933</v>
      </c>
      <c r="O521" s="13">
        <f t="shared" si="164"/>
        <v>95867687.847966775</v>
      </c>
      <c r="P521" s="15">
        <f t="shared" si="165"/>
        <v>0.56520966275893103</v>
      </c>
      <c r="Q521" s="7">
        <f t="shared" si="166"/>
        <v>169614382.35151958</v>
      </c>
      <c r="R521" s="7">
        <f t="shared" si="167"/>
        <v>73746694.503552809</v>
      </c>
      <c r="S521" s="13">
        <f>IF('BANCO DE DADOS'!$AD$32="Sim",R521,Q521)</f>
        <v>73746694.503552809</v>
      </c>
      <c r="T521" s="9">
        <f t="shared" si="168"/>
        <v>517</v>
      </c>
      <c r="U521" s="17">
        <f t="shared" ca="1" si="171"/>
        <v>61029</v>
      </c>
    </row>
    <row r="522" spans="2:21">
      <c r="B522" s="17">
        <f t="shared" ca="1" si="169"/>
        <v>61029</v>
      </c>
      <c r="C522" s="9">
        <f t="shared" si="172"/>
        <v>518</v>
      </c>
      <c r="D522" s="9"/>
      <c r="E522" s="13">
        <f t="shared" si="170"/>
        <v>1005739.8264851465</v>
      </c>
      <c r="F522" s="14">
        <f t="shared" si="155"/>
        <v>84139613.87942709</v>
      </c>
      <c r="G522" s="15">
        <f t="shared" si="156"/>
        <v>1.1272993381834926</v>
      </c>
      <c r="H522" s="13">
        <f t="shared" si="157"/>
        <v>1091304.0431393115</v>
      </c>
      <c r="I522" s="13">
        <f t="shared" si="158"/>
        <v>87571812.341716886</v>
      </c>
      <c r="J522" s="15">
        <f t="shared" si="159"/>
        <v>-0.12729933818349259</v>
      </c>
      <c r="K522" s="13">
        <f t="shared" si="160"/>
        <v>-9501395.7686917782</v>
      </c>
      <c r="L522" s="13">
        <f t="shared" si="161"/>
        <v>-774833862.36192405</v>
      </c>
      <c r="M522" s="15">
        <f t="shared" si="162"/>
        <v>-0.12729933818349262</v>
      </c>
      <c r="N522" s="13">
        <f t="shared" si="163"/>
        <v>1369251.0259347507</v>
      </c>
      <c r="O522" s="13">
        <f t="shared" si="164"/>
        <v>97073208.110408738</v>
      </c>
      <c r="P522" s="15">
        <f t="shared" si="165"/>
        <v>0.56532759785822229</v>
      </c>
      <c r="Q522" s="7">
        <f t="shared" si="166"/>
        <v>171711426.22114405</v>
      </c>
      <c r="R522" s="7">
        <f t="shared" si="167"/>
        <v>74638218.110735312</v>
      </c>
      <c r="S522" s="13">
        <f>IF('BANCO DE DADOS'!$AD$32="Sim",R522,Q522)</f>
        <v>74638218.110735312</v>
      </c>
      <c r="T522" s="9">
        <f t="shared" si="168"/>
        <v>518</v>
      </c>
      <c r="U522" s="17">
        <f t="shared" ca="1" si="171"/>
        <v>61057</v>
      </c>
    </row>
    <row r="523" spans="2:21">
      <c r="B523" s="17">
        <f t="shared" ca="1" si="169"/>
        <v>61057</v>
      </c>
      <c r="C523" s="9">
        <f t="shared" si="172"/>
        <v>519</v>
      </c>
      <c r="D523" s="9"/>
      <c r="E523" s="13">
        <f t="shared" si="170"/>
        <v>1017889.9197522904</v>
      </c>
      <c r="F523" s="14">
        <f t="shared" si="155"/>
        <v>85157503.799179375</v>
      </c>
      <c r="G523" s="15">
        <f t="shared" si="156"/>
        <v>1.1273090769366674</v>
      </c>
      <c r="H523" s="13">
        <f t="shared" si="157"/>
        <v>1104796.4865384733</v>
      </c>
      <c r="I523" s="13">
        <f t="shared" si="158"/>
        <v>88676608.828255355</v>
      </c>
      <c r="J523" s="15">
        <f t="shared" si="159"/>
        <v>-0.12730907693666738</v>
      </c>
      <c r="K523" s="13">
        <f t="shared" si="160"/>
        <v>-9616992.7349155396</v>
      </c>
      <c r="L523" s="13">
        <f t="shared" si="161"/>
        <v>-784450855.09683955</v>
      </c>
      <c r="M523" s="15">
        <f t="shared" si="162"/>
        <v>-0.1273090769366674</v>
      </c>
      <c r="N523" s="13">
        <f t="shared" si="163"/>
        <v>1386177.6254250384</v>
      </c>
      <c r="O523" s="13">
        <f t="shared" si="164"/>
        <v>98293601.563170984</v>
      </c>
      <c r="P523" s="15">
        <f t="shared" si="165"/>
        <v>0.56544483748040897</v>
      </c>
      <c r="Q523" s="7">
        <f t="shared" si="166"/>
        <v>173834112.62743482</v>
      </c>
      <c r="R523" s="7">
        <f t="shared" si="167"/>
        <v>75540511.064263836</v>
      </c>
      <c r="S523" s="13">
        <f>IF('BANCO DE DADOS'!$AD$32="Sim",R523,Q523)</f>
        <v>75540511.064263836</v>
      </c>
      <c r="T523" s="9">
        <f t="shared" si="168"/>
        <v>519</v>
      </c>
      <c r="U523" s="17">
        <f t="shared" ca="1" si="171"/>
        <v>61088</v>
      </c>
    </row>
    <row r="524" spans="2:21">
      <c r="B524" s="17">
        <f t="shared" ca="1" si="169"/>
        <v>61088</v>
      </c>
      <c r="C524" s="9">
        <f t="shared" si="172"/>
        <v>520</v>
      </c>
      <c r="D524" s="9"/>
      <c r="E524" s="13">
        <f t="shared" si="170"/>
        <v>1030186.7952811213</v>
      </c>
      <c r="F524" s="14">
        <f t="shared" si="155"/>
        <v>86187690.594460502</v>
      </c>
      <c r="G524" s="15">
        <f t="shared" si="156"/>
        <v>1.1273187129680065</v>
      </c>
      <c r="H524" s="13">
        <f t="shared" si="157"/>
        <v>1118453.9147906431</v>
      </c>
      <c r="I524" s="13">
        <f t="shared" si="158"/>
        <v>89795062.743046001</v>
      </c>
      <c r="J524" s="15">
        <f t="shared" si="159"/>
        <v>-0.12731871296800645</v>
      </c>
      <c r="K524" s="13">
        <f t="shared" si="160"/>
        <v>-9733987.1271017343</v>
      </c>
      <c r="L524" s="13">
        <f t="shared" si="161"/>
        <v>-794184842.22394133</v>
      </c>
      <c r="M524" s="15">
        <f t="shared" si="162"/>
        <v>-0.12731871296800651</v>
      </c>
      <c r="N524" s="13">
        <f t="shared" si="163"/>
        <v>1403311.1881784098</v>
      </c>
      <c r="O524" s="13">
        <f t="shared" si="164"/>
        <v>99529049.870147794</v>
      </c>
      <c r="P524" s="15">
        <f t="shared" si="165"/>
        <v>0.56556138588914517</v>
      </c>
      <c r="Q524" s="7">
        <f t="shared" si="166"/>
        <v>175982753.33750656</v>
      </c>
      <c r="R524" s="7">
        <f t="shared" si="167"/>
        <v>76453703.467358768</v>
      </c>
      <c r="S524" s="13">
        <f>IF('BANCO DE DADOS'!$AD$32="Sim",R524,Q524)</f>
        <v>76453703.467358768</v>
      </c>
      <c r="T524" s="9">
        <f t="shared" si="168"/>
        <v>520</v>
      </c>
      <c r="U524" s="17">
        <f t="shared" ca="1" si="171"/>
        <v>61118</v>
      </c>
    </row>
    <row r="525" spans="2:21">
      <c r="B525" s="17">
        <f t="shared" ca="1" si="169"/>
        <v>61118</v>
      </c>
      <c r="C525" s="9">
        <f t="shared" si="172"/>
        <v>521</v>
      </c>
      <c r="D525" s="9"/>
      <c r="E525" s="13">
        <f t="shared" si="170"/>
        <v>1042632.2263117183</v>
      </c>
      <c r="F525" s="14">
        <f t="shared" si="155"/>
        <v>87230322.820772216</v>
      </c>
      <c r="G525" s="15">
        <f t="shared" si="156"/>
        <v>1.1273282473233999</v>
      </c>
      <c r="H525" s="13">
        <f t="shared" si="157"/>
        <v>1132278.333814824</v>
      </c>
      <c r="I525" s="13">
        <f t="shared" si="158"/>
        <v>90927341.07686083</v>
      </c>
      <c r="J525" s="15">
        <f t="shared" si="159"/>
        <v>-0.12732824732339987</v>
      </c>
      <c r="K525" s="13">
        <f t="shared" si="160"/>
        <v>-9852395.8257891834</v>
      </c>
      <c r="L525" s="13">
        <f t="shared" si="161"/>
        <v>-804037238.04973054</v>
      </c>
      <c r="M525" s="15">
        <f t="shared" si="162"/>
        <v>-0.12732824732339992</v>
      </c>
      <c r="N525" s="13">
        <f t="shared" si="163"/>
        <v>1420654.2304051646</v>
      </c>
      <c r="O525" s="13">
        <f t="shared" si="164"/>
        <v>100779736.90265007</v>
      </c>
      <c r="P525" s="15">
        <f t="shared" si="165"/>
        <v>0.56567724732042235</v>
      </c>
      <c r="Q525" s="7">
        <f t="shared" si="166"/>
        <v>178157663.89763311</v>
      </c>
      <c r="R525" s="7">
        <f t="shared" si="167"/>
        <v>77377926.994983032</v>
      </c>
      <c r="S525" s="13">
        <f>IF('BANCO DE DADOS'!$AD$32="Sim",R525,Q525)</f>
        <v>77377926.994983032</v>
      </c>
      <c r="T525" s="9">
        <f t="shared" si="168"/>
        <v>521</v>
      </c>
      <c r="U525" s="17">
        <f t="shared" ca="1" si="171"/>
        <v>61149</v>
      </c>
    </row>
    <row r="526" spans="2:21">
      <c r="B526" s="17">
        <f t="shared" ca="1" si="169"/>
        <v>61149</v>
      </c>
      <c r="C526" s="9">
        <f t="shared" si="172"/>
        <v>522</v>
      </c>
      <c r="D526" s="9"/>
      <c r="E526" s="13">
        <f t="shared" si="170"/>
        <v>1055228.0075062341</v>
      </c>
      <c r="F526" s="14">
        <f t="shared" si="155"/>
        <v>88285550.828278452</v>
      </c>
      <c r="G526" s="15">
        <f t="shared" si="156"/>
        <v>1.1273376810386395</v>
      </c>
      <c r="H526" s="13">
        <f t="shared" si="157"/>
        <v>1146271.7738452426</v>
      </c>
      <c r="I526" s="13">
        <f t="shared" si="158"/>
        <v>92073612.850706071</v>
      </c>
      <c r="J526" s="15">
        <f t="shared" si="159"/>
        <v>-0.12733768103863952</v>
      </c>
      <c r="K526" s="13">
        <f t="shared" si="160"/>
        <v>-9972235.9154484719</v>
      </c>
      <c r="L526" s="13">
        <f t="shared" si="161"/>
        <v>-814009473.96517897</v>
      </c>
      <c r="M526" s="15">
        <f t="shared" si="162"/>
        <v>-0.12733768103863946</v>
      </c>
      <c r="N526" s="13">
        <f t="shared" si="163"/>
        <v>1438209.2988158623</v>
      </c>
      <c r="O526" s="13">
        <f t="shared" si="164"/>
        <v>102045848.7661546</v>
      </c>
      <c r="P526" s="15">
        <f t="shared" si="165"/>
        <v>0.56579242598276125</v>
      </c>
      <c r="Q526" s="7">
        <f t="shared" si="166"/>
        <v>180359163.67898458</v>
      </c>
      <c r="R526" s="7">
        <f t="shared" si="167"/>
        <v>78313314.91282998</v>
      </c>
      <c r="S526" s="13">
        <f>IF('BANCO DE DADOS'!$AD$32="Sim",R526,Q526)</f>
        <v>78313314.91282998</v>
      </c>
      <c r="T526" s="9">
        <f t="shared" si="168"/>
        <v>522</v>
      </c>
      <c r="U526" s="17">
        <f t="shared" ca="1" si="171"/>
        <v>61179</v>
      </c>
    </row>
    <row r="527" spans="2:21">
      <c r="B527" s="17">
        <f t="shared" ca="1" si="169"/>
        <v>61179</v>
      </c>
      <c r="C527" s="9">
        <f t="shared" si="172"/>
        <v>523</v>
      </c>
      <c r="D527" s="9"/>
      <c r="E527" s="13">
        <f t="shared" si="170"/>
        <v>1067975.9552076892</v>
      </c>
      <c r="F527" s="14">
        <f t="shared" si="155"/>
        <v>89353526.783486143</v>
      </c>
      <c r="G527" s="15">
        <f t="shared" si="156"/>
        <v>1.1273470151395082</v>
      </c>
      <c r="H527" s="13">
        <f t="shared" si="157"/>
        <v>1160436.2897256238</v>
      </c>
      <c r="I527" s="13">
        <f t="shared" si="158"/>
        <v>93234049.140431687</v>
      </c>
      <c r="J527" s="15">
        <f t="shared" si="159"/>
        <v>-0.12734701513950819</v>
      </c>
      <c r="K527" s="13">
        <f t="shared" si="160"/>
        <v>-10093524.686945602</v>
      </c>
      <c r="L527" s="13">
        <f t="shared" si="161"/>
        <v>-824102998.65212452</v>
      </c>
      <c r="M527" s="15">
        <f t="shared" si="162"/>
        <v>-0.12734701513950822</v>
      </c>
      <c r="N527" s="13">
        <f t="shared" si="163"/>
        <v>1455978.9709904492</v>
      </c>
      <c r="O527" s="13">
        <f t="shared" si="164"/>
        <v>103327573.82737735</v>
      </c>
      <c r="P527" s="15">
        <f t="shared" si="165"/>
        <v>0.56590692605740456</v>
      </c>
      <c r="Q527" s="7">
        <f t="shared" si="166"/>
        <v>182587575.92391789</v>
      </c>
      <c r="R527" s="7">
        <f t="shared" si="167"/>
        <v>79260002.09654054</v>
      </c>
      <c r="S527" s="13">
        <f>IF('BANCO DE DADOS'!$AD$32="Sim",R527,Q527)</f>
        <v>79260002.09654054</v>
      </c>
      <c r="T527" s="9">
        <f t="shared" si="168"/>
        <v>523</v>
      </c>
      <c r="U527" s="17">
        <f t="shared" ca="1" si="171"/>
        <v>61210</v>
      </c>
    </row>
    <row r="528" spans="2:21">
      <c r="B528" s="17">
        <f t="shared" ca="1" si="169"/>
        <v>61210</v>
      </c>
      <c r="C528" s="9">
        <f t="shared" si="172"/>
        <v>524</v>
      </c>
      <c r="D528" s="9"/>
      <c r="E528" s="13">
        <f t="shared" si="170"/>
        <v>1080877.907701893</v>
      </c>
      <c r="F528" s="14">
        <f t="shared" si="155"/>
        <v>90434404.691188037</v>
      </c>
      <c r="G528" s="15">
        <f t="shared" si="156"/>
        <v>1.1273562506418691</v>
      </c>
      <c r="H528" s="13">
        <f t="shared" si="157"/>
        <v>1174773.961207025</v>
      </c>
      <c r="I528" s="13">
        <f t="shared" si="158"/>
        <v>94408823.101638719</v>
      </c>
      <c r="J528" s="15">
        <f t="shared" si="159"/>
        <v>-0.12735625064186906</v>
      </c>
      <c r="K528" s="13">
        <f t="shared" si="160"/>
        <v>-10216279.640035391</v>
      </c>
      <c r="L528" s="13">
        <f t="shared" si="161"/>
        <v>-834319278.29215991</v>
      </c>
      <c r="M528" s="15">
        <f t="shared" si="162"/>
        <v>-0.12735625064186906</v>
      </c>
      <c r="N528" s="13">
        <f t="shared" si="163"/>
        <v>1473965.8557518481</v>
      </c>
      <c r="O528" s="13">
        <f t="shared" si="164"/>
        <v>104625102.74167415</v>
      </c>
      <c r="P528" s="15">
        <f t="shared" si="165"/>
        <v>0.56602075169850685</v>
      </c>
      <c r="Q528" s="7">
        <f t="shared" si="166"/>
        <v>184843227.7928268</v>
      </c>
      <c r="R528" s="7">
        <f t="shared" si="167"/>
        <v>80218125.051152647</v>
      </c>
      <c r="S528" s="13">
        <f>IF('BANCO DE DADOS'!$AD$32="Sim",R528,Q528)</f>
        <v>80218125.051152647</v>
      </c>
      <c r="T528" s="9">
        <f t="shared" si="168"/>
        <v>524</v>
      </c>
      <c r="U528" s="17">
        <f t="shared" ca="1" si="171"/>
        <v>61241</v>
      </c>
    </row>
    <row r="529" spans="2:21">
      <c r="B529" s="17">
        <f t="shared" ca="1" si="169"/>
        <v>61241</v>
      </c>
      <c r="C529" s="9">
        <f t="shared" si="172"/>
        <v>525</v>
      </c>
      <c r="D529" s="9"/>
      <c r="E529" s="13">
        <f t="shared" si="170"/>
        <v>1093935.7254825307</v>
      </c>
      <c r="F529" s="14">
        <f t="shared" si="155"/>
        <v>91528340.416670561</v>
      </c>
      <c r="G529" s="15">
        <f t="shared" si="156"/>
        <v>1.1273653885517527</v>
      </c>
      <c r="H529" s="13">
        <f t="shared" si="157"/>
        <v>1189286.8932492705</v>
      </c>
      <c r="I529" s="13">
        <f t="shared" si="158"/>
        <v>95598109.994887993</v>
      </c>
      <c r="J529" s="15">
        <f t="shared" si="159"/>
        <v>-0.12736538855175272</v>
      </c>
      <c r="K529" s="13">
        <f t="shared" si="160"/>
        <v>-10340518.485885009</v>
      </c>
      <c r="L529" s="13">
        <f t="shared" si="161"/>
        <v>-844659796.77804494</v>
      </c>
      <c r="M529" s="15">
        <f t="shared" si="162"/>
        <v>-0.12736538855175267</v>
      </c>
      <c r="N529" s="13">
        <f t="shared" si="163"/>
        <v>1492172.5935440648</v>
      </c>
      <c r="O529" s="13">
        <f t="shared" si="164"/>
        <v>105938628.48077305</v>
      </c>
      <c r="P529" s="15">
        <f t="shared" si="165"/>
        <v>0.566133907033323</v>
      </c>
      <c r="Q529" s="7">
        <f t="shared" si="166"/>
        <v>187126450.4115586</v>
      </c>
      <c r="R529" s="7">
        <f t="shared" si="167"/>
        <v>81187821.930785552</v>
      </c>
      <c r="S529" s="13">
        <f>IF('BANCO DE DADOS'!$AD$32="Sim",R529,Q529)</f>
        <v>81187821.930785552</v>
      </c>
      <c r="T529" s="9">
        <f t="shared" si="168"/>
        <v>525</v>
      </c>
      <c r="U529" s="17">
        <f t="shared" ca="1" si="171"/>
        <v>61271</v>
      </c>
    </row>
    <row r="530" spans="2:21">
      <c r="B530" s="17">
        <f t="shared" ca="1" si="169"/>
        <v>61271</v>
      </c>
      <c r="C530" s="9">
        <f t="shared" si="172"/>
        <v>526</v>
      </c>
      <c r="D530" s="9"/>
      <c r="E530" s="13">
        <f t="shared" si="170"/>
        <v>1107151.2915194491</v>
      </c>
      <c r="F530" s="14">
        <f t="shared" si="155"/>
        <v>92635491.708190009</v>
      </c>
      <c r="G530" s="15">
        <f t="shared" si="156"/>
        <v>1.1273744298654451</v>
      </c>
      <c r="H530" s="13">
        <f t="shared" si="157"/>
        <v>1203977.2163260318</v>
      </c>
      <c r="I530" s="13">
        <f t="shared" si="158"/>
        <v>96802087.211214021</v>
      </c>
      <c r="J530" s="15">
        <f t="shared" si="159"/>
        <v>-0.12737442986544512</v>
      </c>
      <c r="K530" s="13">
        <f t="shared" si="160"/>
        <v>-10466259.149627998</v>
      </c>
      <c r="L530" s="13">
        <f t="shared" si="161"/>
        <v>-855126055.92767298</v>
      </c>
      <c r="M530" s="15">
        <f t="shared" si="162"/>
        <v>-0.12737442986544503</v>
      </c>
      <c r="N530" s="13">
        <f t="shared" si="163"/>
        <v>1510601.8568148676</v>
      </c>
      <c r="O530" s="13">
        <f t="shared" si="164"/>
        <v>107268346.36084208</v>
      </c>
      <c r="P530" s="15">
        <f t="shared" si="165"/>
        <v>0.56624639616239614</v>
      </c>
      <c r="Q530" s="7">
        <f t="shared" si="166"/>
        <v>189437578.91940409</v>
      </c>
      <c r="R530" s="7">
        <f t="shared" si="167"/>
        <v>82169232.558562011</v>
      </c>
      <c r="S530" s="13">
        <f>IF('BANCO DE DADOS'!$AD$32="Sim",R530,Q530)</f>
        <v>82169232.558562011</v>
      </c>
      <c r="T530" s="9">
        <f t="shared" si="168"/>
        <v>526</v>
      </c>
      <c r="U530" s="17">
        <f t="shared" ca="1" si="171"/>
        <v>61302</v>
      </c>
    </row>
    <row r="531" spans="2:21">
      <c r="B531" s="17">
        <f t="shared" ca="1" si="169"/>
        <v>61302</v>
      </c>
      <c r="C531" s="9">
        <f t="shared" si="172"/>
        <v>527</v>
      </c>
      <c r="D531" s="9"/>
      <c r="E531" s="13">
        <f t="shared" si="170"/>
        <v>1120526.5115301867</v>
      </c>
      <c r="F531" s="14">
        <f t="shared" si="155"/>
        <v>93756018.2197202</v>
      </c>
      <c r="G531" s="15">
        <f t="shared" si="156"/>
        <v>1.1273833755695737</v>
      </c>
      <c r="H531" s="13">
        <f t="shared" si="157"/>
        <v>1218847.0867335971</v>
      </c>
      <c r="I531" s="13">
        <f t="shared" si="158"/>
        <v>98020934.297947615</v>
      </c>
      <c r="J531" s="15">
        <f t="shared" si="159"/>
        <v>-0.12738337556957369</v>
      </c>
      <c r="K531" s="13">
        <f t="shared" si="160"/>
        <v>-10593519.772949129</v>
      </c>
      <c r="L531" s="13">
        <f t="shared" si="161"/>
        <v>-865719575.70062208</v>
      </c>
      <c r="M531" s="15">
        <f t="shared" si="162"/>
        <v>-0.12738337556957371</v>
      </c>
      <c r="N531" s="13">
        <f t="shared" si="163"/>
        <v>1529256.350403093</v>
      </c>
      <c r="O531" s="13">
        <f t="shared" si="164"/>
        <v>108614454.07089682</v>
      </c>
      <c r="P531" s="15">
        <f t="shared" si="165"/>
        <v>0.56635822315974316</v>
      </c>
      <c r="Q531" s="7">
        <f t="shared" si="166"/>
        <v>191776952.51766789</v>
      </c>
      <c r="R531" s="7">
        <f t="shared" si="167"/>
        <v>83162498.44677107</v>
      </c>
      <c r="S531" s="13">
        <f>IF('BANCO DE DADOS'!$AD$32="Sim",R531,Q531)</f>
        <v>83162498.44677107</v>
      </c>
      <c r="T531" s="9">
        <f t="shared" si="168"/>
        <v>527</v>
      </c>
      <c r="U531" s="17">
        <f t="shared" ca="1" si="171"/>
        <v>61332</v>
      </c>
    </row>
    <row r="532" spans="2:21">
      <c r="B532" s="17">
        <f t="shared" ca="1" si="169"/>
        <v>61332</v>
      </c>
      <c r="C532" s="9">
        <f t="shared" si="172"/>
        <v>528</v>
      </c>
      <c r="D532" s="9">
        <v>44</v>
      </c>
      <c r="E532" s="13">
        <f t="shared" si="170"/>
        <v>1134063.3142547829</v>
      </c>
      <c r="F532" s="14">
        <f t="shared" si="155"/>
        <v>94890081.533974975</v>
      </c>
      <c r="G532" s="15">
        <f t="shared" si="156"/>
        <v>1.1273922266411947</v>
      </c>
      <c r="H532" s="13">
        <f t="shared" si="157"/>
        <v>1233898.6869033733</v>
      </c>
      <c r="I532" s="13">
        <f t="shared" si="158"/>
        <v>99254832.984850988</v>
      </c>
      <c r="J532" s="15">
        <f t="shared" si="159"/>
        <v>-0.12739222664119465</v>
      </c>
      <c r="K532" s="13">
        <f t="shared" si="160"/>
        <v>-10722318.716700539</v>
      </c>
      <c r="L532" s="13">
        <f t="shared" si="161"/>
        <v>-876441894.41732264</v>
      </c>
      <c r="M532" s="15">
        <f t="shared" si="162"/>
        <v>-0.12739222664119462</v>
      </c>
      <c r="N532" s="13">
        <f t="shared" si="163"/>
        <v>1548138.8119306364</v>
      </c>
      <c r="O532" s="13">
        <f t="shared" si="164"/>
        <v>109977151.70155163</v>
      </c>
      <c r="P532" s="15">
        <f t="shared" si="165"/>
        <v>0.56646939207303959</v>
      </c>
      <c r="Q532" s="7">
        <f t="shared" si="166"/>
        <v>194144914.51882607</v>
      </c>
      <c r="R532" s="7">
        <f t="shared" si="167"/>
        <v>84167762.817274436</v>
      </c>
      <c r="S532" s="13">
        <f>IF('BANCO DE DADOS'!$AD$32="Sim",R532,Q532)</f>
        <v>84167762.817274436</v>
      </c>
      <c r="T532" s="9">
        <f t="shared" si="168"/>
        <v>528</v>
      </c>
      <c r="U532" s="17">
        <f t="shared" ca="1" si="171"/>
        <v>61363</v>
      </c>
    </row>
    <row r="533" spans="2:21">
      <c r="B533" s="17">
        <f t="shared" ca="1" si="169"/>
        <v>61363</v>
      </c>
      <c r="C533" s="9">
        <f t="shared" si="172"/>
        <v>529</v>
      </c>
      <c r="D533" s="9"/>
      <c r="E533" s="13">
        <f t="shared" si="170"/>
        <v>1147763.6517339065</v>
      </c>
      <c r="F533" s="14">
        <f t="shared" si="155"/>
        <v>96037845.18570888</v>
      </c>
      <c r="G533" s="15">
        <f t="shared" si="156"/>
        <v>1.1274009840478763</v>
      </c>
      <c r="H533" s="13">
        <f t="shared" si="157"/>
        <v>1249134.225718169</v>
      </c>
      <c r="I533" s="13">
        <f t="shared" si="158"/>
        <v>100503967.21056916</v>
      </c>
      <c r="J533" s="15">
        <f t="shared" si="159"/>
        <v>-0.12740098404787625</v>
      </c>
      <c r="K533" s="13">
        <f t="shared" si="160"/>
        <v>-10852674.56354937</v>
      </c>
      <c r="L533" s="13">
        <f t="shared" si="161"/>
        <v>-887294568.98087204</v>
      </c>
      <c r="M533" s="15">
        <f t="shared" si="162"/>
        <v>-0.12740098404787636</v>
      </c>
      <c r="N533" s="13">
        <f t="shared" si="163"/>
        <v>1567252.0121991807</v>
      </c>
      <c r="O533" s="13">
        <f t="shared" si="164"/>
        <v>111356641.77411863</v>
      </c>
      <c r="P533" s="15">
        <f t="shared" si="165"/>
        <v>0.566579906923802</v>
      </c>
      <c r="Q533" s="7">
        <f t="shared" si="166"/>
        <v>196541812.39627814</v>
      </c>
      <c r="R533" s="7">
        <f t="shared" si="167"/>
        <v>85185170.622159511</v>
      </c>
      <c r="S533" s="13">
        <f>IF('BANCO DE DADOS'!$AD$32="Sim",R533,Q533)</f>
        <v>85185170.622159511</v>
      </c>
      <c r="T533" s="9">
        <f t="shared" si="168"/>
        <v>529</v>
      </c>
      <c r="U533" s="17">
        <f t="shared" ca="1" si="171"/>
        <v>61394</v>
      </c>
    </row>
    <row r="534" spans="2:21">
      <c r="B534" s="17">
        <f t="shared" ca="1" si="169"/>
        <v>61394</v>
      </c>
      <c r="C534" s="9">
        <f t="shared" si="172"/>
        <v>530</v>
      </c>
      <c r="D534" s="9"/>
      <c r="E534" s="13">
        <f t="shared" si="170"/>
        <v>1161629.4995903454</v>
      </c>
      <c r="F534" s="14">
        <f t="shared" si="155"/>
        <v>97199474.685299233</v>
      </c>
      <c r="G534" s="15">
        <f t="shared" si="156"/>
        <v>1.1274096487477858</v>
      </c>
      <c r="H534" s="13">
        <f t="shared" si="157"/>
        <v>1264555.9388322991</v>
      </c>
      <c r="I534" s="13">
        <f t="shared" si="158"/>
        <v>101768523.14940146</v>
      </c>
      <c r="J534" s="15">
        <f t="shared" si="159"/>
        <v>-0.12740964874778582</v>
      </c>
      <c r="K534" s="13">
        <f t="shared" si="160"/>
        <v>-10984606.120657519</v>
      </c>
      <c r="L534" s="13">
        <f t="shared" si="161"/>
        <v>-898279175.1015296</v>
      </c>
      <c r="M534" s="15">
        <f t="shared" si="162"/>
        <v>-0.12740964874778576</v>
      </c>
      <c r="N534" s="13">
        <f t="shared" si="163"/>
        <v>1586598.7555917243</v>
      </c>
      <c r="O534" s="13">
        <f t="shared" si="164"/>
        <v>112753129.27005908</v>
      </c>
      <c r="P534" s="15">
        <f t="shared" si="165"/>
        <v>0.56668977170757107</v>
      </c>
      <c r="Q534" s="7">
        <f t="shared" si="166"/>
        <v>198967997.83470079</v>
      </c>
      <c r="R534" s="7">
        <f t="shared" si="167"/>
        <v>86214868.564641714</v>
      </c>
      <c r="S534" s="13">
        <f>IF('BANCO DE DADOS'!$AD$32="Sim",R534,Q534)</f>
        <v>86214868.564641714</v>
      </c>
      <c r="T534" s="9">
        <f t="shared" si="168"/>
        <v>530</v>
      </c>
      <c r="U534" s="17">
        <f t="shared" ca="1" si="171"/>
        <v>61423</v>
      </c>
    </row>
    <row r="535" spans="2:21">
      <c r="B535" s="17">
        <f t="shared" ca="1" si="169"/>
        <v>61423</v>
      </c>
      <c r="C535" s="9">
        <f t="shared" si="172"/>
        <v>531</v>
      </c>
      <c r="D535" s="9"/>
      <c r="E535" s="13">
        <f t="shared" si="170"/>
        <v>1175662.8573138963</v>
      </c>
      <c r="F535" s="14">
        <f t="shared" si="155"/>
        <v>98375137.542613134</v>
      </c>
      <c r="G535" s="15">
        <f t="shared" si="156"/>
        <v>1.1274182216897717</v>
      </c>
      <c r="H535" s="13">
        <f t="shared" si="157"/>
        <v>1280166.0889955622</v>
      </c>
      <c r="I535" s="13">
        <f t="shared" si="158"/>
        <v>103048689.23839702</v>
      </c>
      <c r="J535" s="15">
        <f t="shared" si="159"/>
        <v>-0.12741822168977168</v>
      </c>
      <c r="K535" s="13">
        <f t="shared" si="160"/>
        <v>-11118132.422393665</v>
      </c>
      <c r="L535" s="13">
        <f t="shared" si="161"/>
        <v>-909397307.52392328</v>
      </c>
      <c r="M535" s="15">
        <f t="shared" si="162"/>
        <v>-0.12741822168977165</v>
      </c>
      <c r="N535" s="13">
        <f t="shared" si="163"/>
        <v>1606181.8804789628</v>
      </c>
      <c r="O535" s="13">
        <f t="shared" si="164"/>
        <v>114166821.6607908</v>
      </c>
      <c r="P535" s="15">
        <f t="shared" si="165"/>
        <v>0.56679899039409054</v>
      </c>
      <c r="Q535" s="7">
        <f t="shared" si="166"/>
        <v>201423826.78101027</v>
      </c>
      <c r="R535" s="7">
        <f t="shared" si="167"/>
        <v>87257005.120219469</v>
      </c>
      <c r="S535" s="13">
        <f>IF('BANCO DE DADOS'!$AD$32="Sim",R535,Q535)</f>
        <v>87257005.120219469</v>
      </c>
      <c r="T535" s="9">
        <f t="shared" si="168"/>
        <v>531</v>
      </c>
      <c r="U535" s="17">
        <f t="shared" ca="1" si="171"/>
        <v>61454</v>
      </c>
    </row>
    <row r="536" spans="2:21">
      <c r="B536" s="17">
        <f t="shared" ca="1" si="169"/>
        <v>61454</v>
      </c>
      <c r="C536" s="9">
        <f t="shared" si="172"/>
        <v>532</v>
      </c>
      <c r="D536" s="9"/>
      <c r="E536" s="13">
        <f t="shared" si="170"/>
        <v>1189865.7485496961</v>
      </c>
      <c r="F536" s="14">
        <f t="shared" si="155"/>
        <v>99565003.291162834</v>
      </c>
      <c r="G536" s="15">
        <f t="shared" si="156"/>
        <v>1.127426703813448</v>
      </c>
      <c r="H536" s="13">
        <f t="shared" si="157"/>
        <v>1295966.9663811354</v>
      </c>
      <c r="I536" s="13">
        <f t="shared" si="158"/>
        <v>104344656.20477815</v>
      </c>
      <c r="J536" s="15">
        <f t="shared" si="159"/>
        <v>-0.12742670381344801</v>
      </c>
      <c r="K536" s="13">
        <f t="shared" si="160"/>
        <v>-11253272.733078092</v>
      </c>
      <c r="L536" s="13">
        <f t="shared" si="161"/>
        <v>-920650580.2570014</v>
      </c>
      <c r="M536" s="15">
        <f t="shared" si="162"/>
        <v>-0.12742670381344803</v>
      </c>
      <c r="N536" s="13">
        <f t="shared" si="163"/>
        <v>1626004.2596305844</v>
      </c>
      <c r="O536" s="13">
        <f t="shared" si="164"/>
        <v>115597928.93785636</v>
      </c>
      <c r="P536" s="15">
        <f t="shared" si="165"/>
        <v>0.56690756692748723</v>
      </c>
      <c r="Q536" s="7">
        <f t="shared" si="166"/>
        <v>203909659.4959411</v>
      </c>
      <c r="R536" s="7">
        <f t="shared" si="167"/>
        <v>88311730.558084741</v>
      </c>
      <c r="S536" s="13">
        <f>IF('BANCO DE DADOS'!$AD$32="Sim",R536,Q536)</f>
        <v>88311730.558084741</v>
      </c>
      <c r="T536" s="9">
        <f t="shared" si="168"/>
        <v>532</v>
      </c>
      <c r="U536" s="17">
        <f t="shared" ca="1" si="171"/>
        <v>61484</v>
      </c>
    </row>
    <row r="537" spans="2:21">
      <c r="B537" s="17">
        <f t="shared" ca="1" si="169"/>
        <v>61484</v>
      </c>
      <c r="C537" s="9">
        <f t="shared" si="172"/>
        <v>533</v>
      </c>
      <c r="D537" s="9"/>
      <c r="E537" s="13">
        <f t="shared" si="170"/>
        <v>1204240.2213900355</v>
      </c>
      <c r="F537" s="14">
        <f t="shared" si="155"/>
        <v>100769243.51255287</v>
      </c>
      <c r="G537" s="15">
        <f t="shared" si="156"/>
        <v>1.1274350960492776</v>
      </c>
      <c r="H537" s="13">
        <f t="shared" si="157"/>
        <v>1311960.8889174319</v>
      </c>
      <c r="I537" s="13">
        <f t="shared" si="158"/>
        <v>105656617.09369558</v>
      </c>
      <c r="J537" s="15">
        <f t="shared" si="159"/>
        <v>-0.12743509604927761</v>
      </c>
      <c r="K537" s="13">
        <f t="shared" si="160"/>
        <v>-11390046.549760714</v>
      </c>
      <c r="L537" s="13">
        <f t="shared" si="161"/>
        <v>-932040626.8067621</v>
      </c>
      <c r="M537" s="15">
        <f t="shared" si="162"/>
        <v>-0.12743509604927755</v>
      </c>
      <c r="N537" s="13">
        <f t="shared" si="163"/>
        <v>1646068.8006315397</v>
      </c>
      <c r="O537" s="13">
        <f t="shared" si="164"/>
        <v>117046663.64345643</v>
      </c>
      <c r="P537" s="15">
        <f t="shared" si="165"/>
        <v>0.56701550522644828</v>
      </c>
      <c r="Q537" s="7">
        <f t="shared" si="166"/>
        <v>206425860.60624859</v>
      </c>
      <c r="R537" s="7">
        <f t="shared" si="167"/>
        <v>89379196.962792158</v>
      </c>
      <c r="S537" s="13">
        <f>IF('BANCO DE DADOS'!$AD$32="Sim",R537,Q537)</f>
        <v>89379196.962792158</v>
      </c>
      <c r="T537" s="9">
        <f t="shared" si="168"/>
        <v>533</v>
      </c>
      <c r="U537" s="17">
        <f t="shared" ca="1" si="171"/>
        <v>61515</v>
      </c>
    </row>
    <row r="538" spans="2:21">
      <c r="B538" s="17">
        <f t="shared" ca="1" si="169"/>
        <v>61515</v>
      </c>
      <c r="C538" s="9">
        <f t="shared" si="172"/>
        <v>534</v>
      </c>
      <c r="D538" s="9"/>
      <c r="E538" s="13">
        <f t="shared" si="170"/>
        <v>1218788.348669701</v>
      </c>
      <c r="F538" s="14">
        <f t="shared" si="155"/>
        <v>101988031.86122258</v>
      </c>
      <c r="G538" s="15">
        <f t="shared" si="156"/>
        <v>1.127443399318653</v>
      </c>
      <c r="H538" s="13">
        <f t="shared" si="157"/>
        <v>1328150.2026239743</v>
      </c>
      <c r="I538" s="13">
        <f t="shared" si="158"/>
        <v>106984767.29631956</v>
      </c>
      <c r="J538" s="15">
        <f t="shared" si="159"/>
        <v>-0.12744339931865301</v>
      </c>
      <c r="K538" s="13">
        <f t="shared" si="160"/>
        <v>-11528473.605032578</v>
      </c>
      <c r="L538" s="13">
        <f t="shared" si="161"/>
        <v>-943569100.41179466</v>
      </c>
      <c r="M538" s="15">
        <f t="shared" si="162"/>
        <v>-0.12744339931865303</v>
      </c>
      <c r="N538" s="13">
        <f t="shared" si="163"/>
        <v>1666378.4463033443</v>
      </c>
      <c r="O538" s="13">
        <f t="shared" si="164"/>
        <v>118513240.90135226</v>
      </c>
      <c r="P538" s="15">
        <f t="shared" si="165"/>
        <v>0.5671228091843975</v>
      </c>
      <c r="Q538" s="7">
        <f t="shared" si="166"/>
        <v>208972799.15754226</v>
      </c>
      <c r="R538" s="7">
        <f t="shared" si="167"/>
        <v>90459558.256190002</v>
      </c>
      <c r="S538" s="13">
        <f>IF('BANCO DE DADOS'!$AD$32="Sim",R538,Q538)</f>
        <v>90459558.256190002</v>
      </c>
      <c r="T538" s="9">
        <f t="shared" si="168"/>
        <v>534</v>
      </c>
      <c r="U538" s="17">
        <f t="shared" ca="1" si="171"/>
        <v>61545</v>
      </c>
    </row>
    <row r="539" spans="2:21">
      <c r="B539" s="17">
        <f t="shared" ca="1" si="169"/>
        <v>61545</v>
      </c>
      <c r="C539" s="9">
        <f t="shared" si="172"/>
        <v>535</v>
      </c>
      <c r="D539" s="9"/>
      <c r="E539" s="13">
        <f t="shared" si="170"/>
        <v>1233512.2282648815</v>
      </c>
      <c r="F539" s="14">
        <f t="shared" si="155"/>
        <v>103221544.08948746</v>
      </c>
      <c r="G539" s="15">
        <f t="shared" si="156"/>
        <v>1.1274516145339792</v>
      </c>
      <c r="H539" s="13">
        <f t="shared" si="157"/>
        <v>1344537.2819513264</v>
      </c>
      <c r="I539" s="13">
        <f t="shared" si="158"/>
        <v>108329304.57827088</v>
      </c>
      <c r="J539" s="15">
        <f t="shared" si="159"/>
        <v>-0.12745161453397924</v>
      </c>
      <c r="K539" s="13">
        <f t="shared" si="160"/>
        <v>-11668573.869871393</v>
      </c>
      <c r="L539" s="13">
        <f t="shared" si="161"/>
        <v>-955237674.28166604</v>
      </c>
      <c r="M539" s="15">
        <f t="shared" si="162"/>
        <v>-0.1274516145339793</v>
      </c>
      <c r="N539" s="13">
        <f t="shared" si="163"/>
        <v>1686936.1751304748</v>
      </c>
      <c r="O539" s="13">
        <f t="shared" si="164"/>
        <v>119997878.44814239</v>
      </c>
      <c r="P539" s="15">
        <f t="shared" si="165"/>
        <v>0.56722948266967055</v>
      </c>
      <c r="Q539" s="7">
        <f t="shared" si="166"/>
        <v>211550848.66775846</v>
      </c>
      <c r="R539" s="7">
        <f t="shared" si="167"/>
        <v>91552970.21961607</v>
      </c>
      <c r="S539" s="13">
        <f>IF('BANCO DE DADOS'!$AD$32="Sim",R539,Q539)</f>
        <v>91552970.21961607</v>
      </c>
      <c r="T539" s="9">
        <f t="shared" si="168"/>
        <v>535</v>
      </c>
      <c r="U539" s="17">
        <f t="shared" ca="1" si="171"/>
        <v>61576</v>
      </c>
    </row>
    <row r="540" spans="2:21">
      <c r="B540" s="17">
        <f t="shared" ca="1" si="169"/>
        <v>61576</v>
      </c>
      <c r="C540" s="9">
        <f t="shared" si="172"/>
        <v>536</v>
      </c>
      <c r="D540" s="9"/>
      <c r="E540" s="13">
        <f t="shared" si="170"/>
        <v>1248413.9833956871</v>
      </c>
      <c r="F540" s="14">
        <f t="shared" si="155"/>
        <v>104469958.07288314</v>
      </c>
      <c r="G540" s="15">
        <f t="shared" si="156"/>
        <v>1.1274597425987538</v>
      </c>
      <c r="H540" s="13">
        <f t="shared" si="157"/>
        <v>1361124.530125137</v>
      </c>
      <c r="I540" s="13">
        <f t="shared" si="158"/>
        <v>109690429.10839602</v>
      </c>
      <c r="J540" s="15">
        <f t="shared" si="159"/>
        <v>-0.12745974259875381</v>
      </c>
      <c r="K540" s="13">
        <f t="shared" si="160"/>
        <v>-11810367.556521401</v>
      </c>
      <c r="L540" s="13">
        <f t="shared" si="161"/>
        <v>-967048041.83818746</v>
      </c>
      <c r="M540" s="15">
        <f t="shared" si="162"/>
        <v>-0.12745974259875384</v>
      </c>
      <c r="N540" s="13">
        <f t="shared" si="163"/>
        <v>1707745.0016919228</v>
      </c>
      <c r="O540" s="13">
        <f t="shared" si="164"/>
        <v>121500796.66491756</v>
      </c>
      <c r="P540" s="15">
        <f t="shared" si="165"/>
        <v>0.56733552952568844</v>
      </c>
      <c r="Q540" s="7">
        <f t="shared" si="166"/>
        <v>214160387.1812793</v>
      </c>
      <c r="R540" s="7">
        <f t="shared" si="167"/>
        <v>92659590.516361743</v>
      </c>
      <c r="S540" s="13">
        <f>IF('BANCO DE DADOS'!$AD$32="Sim",R540,Q540)</f>
        <v>92659590.516361743</v>
      </c>
      <c r="T540" s="9">
        <f t="shared" si="168"/>
        <v>536</v>
      </c>
      <c r="U540" s="17">
        <f t="shared" ca="1" si="171"/>
        <v>61607</v>
      </c>
    </row>
    <row r="541" spans="2:21">
      <c r="B541" s="17">
        <f t="shared" ca="1" si="169"/>
        <v>61607</v>
      </c>
      <c r="C541" s="9">
        <f t="shared" si="172"/>
        <v>537</v>
      </c>
      <c r="D541" s="9"/>
      <c r="E541" s="13">
        <f t="shared" si="170"/>
        <v>1263495.7629323236</v>
      </c>
      <c r="F541" s="14">
        <f t="shared" si="155"/>
        <v>105733453.83581547</v>
      </c>
      <c r="G541" s="15">
        <f t="shared" si="156"/>
        <v>1.1274677844076475</v>
      </c>
      <c r="H541" s="13">
        <f t="shared" si="157"/>
        <v>1377914.3794943437</v>
      </c>
      <c r="I541" s="13">
        <f t="shared" si="158"/>
        <v>111068343.48789036</v>
      </c>
      <c r="J541" s="15">
        <f t="shared" si="159"/>
        <v>-0.1274677844076475</v>
      </c>
      <c r="K541" s="13">
        <f t="shared" si="160"/>
        <v>-11953875.12140809</v>
      </c>
      <c r="L541" s="13">
        <f t="shared" si="161"/>
        <v>-979001916.95959556</v>
      </c>
      <c r="M541" s="15">
        <f t="shared" si="162"/>
        <v>-0.1274677844076475</v>
      </c>
      <c r="N541" s="13">
        <f t="shared" si="163"/>
        <v>1728807.9770979637</v>
      </c>
      <c r="O541" s="13">
        <f t="shared" si="164"/>
        <v>123022218.60929859</v>
      </c>
      <c r="P541" s="15">
        <f t="shared" si="165"/>
        <v>0.56744095357113</v>
      </c>
      <c r="Q541" s="7">
        <f t="shared" si="166"/>
        <v>216801797.32370597</v>
      </c>
      <c r="R541" s="7">
        <f t="shared" si="167"/>
        <v>93779578.714407384</v>
      </c>
      <c r="S541" s="13">
        <f>IF('BANCO DE DADOS'!$AD$32="Sim",R541,Q541)</f>
        <v>93779578.714407384</v>
      </c>
      <c r="T541" s="9">
        <f t="shared" si="168"/>
        <v>537</v>
      </c>
      <c r="U541" s="17">
        <f t="shared" ca="1" si="171"/>
        <v>61637</v>
      </c>
    </row>
    <row r="542" spans="2:21">
      <c r="B542" s="17">
        <f t="shared" ca="1" si="169"/>
        <v>61637</v>
      </c>
      <c r="C542" s="9">
        <f t="shared" si="172"/>
        <v>538</v>
      </c>
      <c r="D542" s="9"/>
      <c r="E542" s="13">
        <f t="shared" si="170"/>
        <v>1278759.7417049643</v>
      </c>
      <c r="F542" s="14">
        <f t="shared" si="155"/>
        <v>107012213.57752044</v>
      </c>
      <c r="G542" s="15">
        <f t="shared" si="156"/>
        <v>1.1274757408465836</v>
      </c>
      <c r="H542" s="13">
        <f t="shared" si="157"/>
        <v>1394909.2918835853</v>
      </c>
      <c r="I542" s="13">
        <f t="shared" si="158"/>
        <v>112463252.77977395</v>
      </c>
      <c r="J542" s="15">
        <f t="shared" si="159"/>
        <v>-0.12747574084658364</v>
      </c>
      <c r="K542" s="13">
        <f t="shared" si="160"/>
        <v>-12099117.268088043</v>
      </c>
      <c r="L542" s="13">
        <f t="shared" si="161"/>
        <v>-991101034.22768354</v>
      </c>
      <c r="M542" s="15">
        <f t="shared" si="162"/>
        <v>-0.12747574084658367</v>
      </c>
      <c r="N542" s="13">
        <f t="shared" si="163"/>
        <v>1750128.1894322103</v>
      </c>
      <c r="O542" s="13">
        <f t="shared" si="164"/>
        <v>124562370.04786213</v>
      </c>
      <c r="P542" s="15">
        <f t="shared" si="165"/>
        <v>0.56754575860010303</v>
      </c>
      <c r="Q542" s="7">
        <f t="shared" si="166"/>
        <v>219475466.35729453</v>
      </c>
      <c r="R542" s="7">
        <f t="shared" si="167"/>
        <v>94913096.309432402</v>
      </c>
      <c r="S542" s="13">
        <f>IF('BANCO DE DADOS'!$AD$32="Sim",R542,Q542)</f>
        <v>94913096.309432402</v>
      </c>
      <c r="T542" s="9">
        <f t="shared" si="168"/>
        <v>538</v>
      </c>
      <c r="U542" s="17">
        <f t="shared" ca="1" si="171"/>
        <v>61668</v>
      </c>
    </row>
    <row r="543" spans="2:21">
      <c r="B543" s="17">
        <f t="shared" ca="1" si="169"/>
        <v>61668</v>
      </c>
      <c r="C543" s="9">
        <f t="shared" si="172"/>
        <v>539</v>
      </c>
      <c r="D543" s="9"/>
      <c r="E543" s="13">
        <f t="shared" si="170"/>
        <v>1294208.1208173663</v>
      </c>
      <c r="F543" s="14">
        <f t="shared" si="155"/>
        <v>108306421.69833781</v>
      </c>
      <c r="G543" s="15">
        <f t="shared" si="156"/>
        <v>1.1274836127928178</v>
      </c>
      <c r="H543" s="13">
        <f t="shared" si="157"/>
        <v>1412111.7589498779</v>
      </c>
      <c r="I543" s="13">
        <f t="shared" si="158"/>
        <v>113875364.53872383</v>
      </c>
      <c r="J543" s="15">
        <f t="shared" si="159"/>
        <v>-0.12748361279281784</v>
      </c>
      <c r="K543" s="13">
        <f t="shared" si="160"/>
        <v>-12246114.950234503</v>
      </c>
      <c r="L543" s="13">
        <f t="shared" si="161"/>
        <v>-1003347149.1779181</v>
      </c>
      <c r="M543" s="15">
        <f t="shared" si="162"/>
        <v>-0.12748361279281778</v>
      </c>
      <c r="N543" s="13">
        <f t="shared" si="163"/>
        <v>1771708.7641990082</v>
      </c>
      <c r="O543" s="13">
        <f t="shared" si="164"/>
        <v>126121479.48895846</v>
      </c>
      <c r="P543" s="15">
        <f t="shared" si="165"/>
        <v>0.56764994838231408</v>
      </c>
      <c r="Q543" s="7">
        <f t="shared" si="166"/>
        <v>222181786.23706177</v>
      </c>
      <c r="R543" s="7">
        <f t="shared" si="167"/>
        <v>96060306.748103306</v>
      </c>
      <c r="S543" s="13">
        <f>IF('BANCO DE DADOS'!$AD$32="Sim",R543,Q543)</f>
        <v>96060306.748103306</v>
      </c>
      <c r="T543" s="9">
        <f t="shared" si="168"/>
        <v>539</v>
      </c>
      <c r="U543" s="17">
        <f t="shared" ca="1" si="171"/>
        <v>61698</v>
      </c>
    </row>
    <row r="544" spans="2:21">
      <c r="B544" s="17">
        <f t="shared" ca="1" si="169"/>
        <v>61698</v>
      </c>
      <c r="C544" s="9">
        <f t="shared" si="172"/>
        <v>540</v>
      </c>
      <c r="D544" s="9">
        <v>45</v>
      </c>
      <c r="E544" s="13">
        <f t="shared" si="170"/>
        <v>1309843.1279642747</v>
      </c>
      <c r="F544" s="14">
        <f t="shared" si="155"/>
        <v>109616264.82630208</v>
      </c>
      <c r="G544" s="15">
        <f t="shared" si="156"/>
        <v>1.127491401115015</v>
      </c>
      <c r="H544" s="13">
        <f t="shared" si="157"/>
        <v>1429524.3025436013</v>
      </c>
      <c r="I544" s="13">
        <f t="shared" si="158"/>
        <v>115304888.84126742</v>
      </c>
      <c r="J544" s="15">
        <f t="shared" si="159"/>
        <v>-0.127491401115015</v>
      </c>
      <c r="K544" s="13">
        <f t="shared" si="160"/>
        <v>-12394889.374658912</v>
      </c>
      <c r="L544" s="13">
        <f t="shared" si="161"/>
        <v>-1015742038.552577</v>
      </c>
      <c r="M544" s="15">
        <f t="shared" si="162"/>
        <v>-0.127491401115015</v>
      </c>
      <c r="N544" s="13">
        <f t="shared" si="163"/>
        <v>1793552.8647762435</v>
      </c>
      <c r="O544" s="13">
        <f t="shared" si="164"/>
        <v>127699778.2159265</v>
      </c>
      <c r="P544" s="15">
        <f t="shared" si="165"/>
        <v>0.56775352666323675</v>
      </c>
      <c r="Q544" s="7">
        <f t="shared" si="166"/>
        <v>224921153.66756967</v>
      </c>
      <c r="R544" s="7">
        <f t="shared" si="167"/>
        <v>97221375.451643169</v>
      </c>
      <c r="S544" s="13">
        <f>IF('BANCO DE DADOS'!$AD$32="Sim",R544,Q544)</f>
        <v>97221375.451643169</v>
      </c>
      <c r="T544" s="9">
        <f t="shared" si="168"/>
        <v>540</v>
      </c>
      <c r="U544" s="17">
        <f t="shared" ca="1" si="171"/>
        <v>61729</v>
      </c>
    </row>
    <row r="545" spans="2:21">
      <c r="B545" s="17">
        <f t="shared" ca="1" si="169"/>
        <v>61729</v>
      </c>
      <c r="C545" s="9">
        <f t="shared" si="172"/>
        <v>541</v>
      </c>
      <c r="D545" s="9"/>
      <c r="E545" s="13">
        <f t="shared" si="170"/>
        <v>1325667.0177526625</v>
      </c>
      <c r="F545" s="14">
        <f t="shared" si="155"/>
        <v>110941931.84405474</v>
      </c>
      <c r="G545" s="15">
        <f t="shared" si="156"/>
        <v>1.1274991066733291</v>
      </c>
      <c r="H545" s="13">
        <f t="shared" si="157"/>
        <v>1447149.4750738516</v>
      </c>
      <c r="I545" s="13">
        <f t="shared" si="158"/>
        <v>116752038.31634128</v>
      </c>
      <c r="J545" s="15">
        <f t="shared" si="159"/>
        <v>-0.12749910667332909</v>
      </c>
      <c r="K545" s="13">
        <f t="shared" si="160"/>
        <v>-12545462.00436908</v>
      </c>
      <c r="L545" s="13">
        <f t="shared" si="161"/>
        <v>-1028287500.556946</v>
      </c>
      <c r="M545" s="15">
        <f t="shared" si="162"/>
        <v>-0.12749910667332898</v>
      </c>
      <c r="N545" s="13">
        <f t="shared" si="163"/>
        <v>1815663.6928736225</v>
      </c>
      <c r="O545" s="13">
        <f t="shared" si="164"/>
        <v>129297500.32071052</v>
      </c>
      <c r="P545" s="15">
        <f t="shared" si="165"/>
        <v>0.56785649716427933</v>
      </c>
      <c r="Q545" s="7">
        <f t="shared" si="166"/>
        <v>227693970.16039619</v>
      </c>
      <c r="R545" s="7">
        <f t="shared" si="167"/>
        <v>98396469.839685664</v>
      </c>
      <c r="S545" s="13">
        <f>IF('BANCO DE DADOS'!$AD$32="Sim",R545,Q545)</f>
        <v>98396469.839685664</v>
      </c>
      <c r="T545" s="9">
        <f t="shared" si="168"/>
        <v>541</v>
      </c>
      <c r="U545" s="17">
        <f t="shared" ca="1" si="171"/>
        <v>61760</v>
      </c>
    </row>
    <row r="546" spans="2:21">
      <c r="B546" s="17">
        <f t="shared" ca="1" si="169"/>
        <v>61760</v>
      </c>
      <c r="C546" s="9">
        <f t="shared" si="172"/>
        <v>542</v>
      </c>
      <c r="D546" s="9"/>
      <c r="E546" s="13">
        <f t="shared" si="170"/>
        <v>1341682.0720268497</v>
      </c>
      <c r="F546" s="14">
        <f t="shared" si="155"/>
        <v>112283613.91608159</v>
      </c>
      <c r="G546" s="15">
        <f t="shared" si="156"/>
        <v>1.1275067303194783</v>
      </c>
      <c r="H546" s="13">
        <f t="shared" si="157"/>
        <v>1464989.8598782117</v>
      </c>
      <c r="I546" s="13">
        <f t="shared" si="158"/>
        <v>118217028.17621949</v>
      </c>
      <c r="J546" s="15">
        <f t="shared" si="159"/>
        <v>-0.12750673031947835</v>
      </c>
      <c r="K546" s="13">
        <f t="shared" si="160"/>
        <v>-12697854.561664164</v>
      </c>
      <c r="L546" s="13">
        <f t="shared" si="161"/>
        <v>-1040985355.1186101</v>
      </c>
      <c r="M546" s="15">
        <f t="shared" si="162"/>
        <v>-0.12750673031947829</v>
      </c>
      <c r="N546" s="13">
        <f t="shared" si="163"/>
        <v>1838044.4889964962</v>
      </c>
      <c r="O546" s="13">
        <f t="shared" si="164"/>
        <v>130914882.73788382</v>
      </c>
      <c r="P546" s="15">
        <f t="shared" si="165"/>
        <v>0.56795886358295045</v>
      </c>
      <c r="Q546" s="7">
        <f t="shared" si="166"/>
        <v>230500642.09230125</v>
      </c>
      <c r="R546" s="7">
        <f t="shared" si="167"/>
        <v>99585759.354417428</v>
      </c>
      <c r="S546" s="13">
        <f>IF('BANCO DE DADOS'!$AD$32="Sim",R546,Q546)</f>
        <v>99585759.354417428</v>
      </c>
      <c r="T546" s="9">
        <f t="shared" si="168"/>
        <v>542</v>
      </c>
      <c r="U546" s="17">
        <f t="shared" ca="1" si="171"/>
        <v>61788</v>
      </c>
    </row>
    <row r="547" spans="2:21">
      <c r="B547" s="17">
        <f t="shared" ca="1" si="169"/>
        <v>61788</v>
      </c>
      <c r="C547" s="9">
        <f t="shared" si="172"/>
        <v>543</v>
      </c>
      <c r="D547" s="9"/>
      <c r="E547" s="13">
        <f t="shared" si="170"/>
        <v>1357890.6001975513</v>
      </c>
      <c r="F547" s="14">
        <f t="shared" si="155"/>
        <v>113641504.51627915</v>
      </c>
      <c r="G547" s="15">
        <f t="shared" si="156"/>
        <v>1.1275142728968233</v>
      </c>
      <c r="H547" s="13">
        <f t="shared" si="157"/>
        <v>1483048.0715969903</v>
      </c>
      <c r="I547" s="13">
        <f t="shared" si="158"/>
        <v>119700076.24781649</v>
      </c>
      <c r="J547" s="15">
        <f t="shared" si="159"/>
        <v>-0.12751427289682327</v>
      </c>
      <c r="K547" s="13">
        <f t="shared" si="160"/>
        <v>-12852089.031267136</v>
      </c>
      <c r="L547" s="13">
        <f t="shared" si="161"/>
        <v>-1053837444.1498773</v>
      </c>
      <c r="M547" s="15">
        <f t="shared" si="162"/>
        <v>-0.12751427289682338</v>
      </c>
      <c r="N547" s="13">
        <f t="shared" si="163"/>
        <v>1860698.532915289</v>
      </c>
      <c r="O547" s="13">
        <f t="shared" si="164"/>
        <v>132552165.27908377</v>
      </c>
      <c r="P547" s="15">
        <f t="shared" si="165"/>
        <v>0.56806062959302428</v>
      </c>
      <c r="Q547" s="7">
        <f t="shared" si="166"/>
        <v>233341580.76409578</v>
      </c>
      <c r="R547" s="7">
        <f t="shared" si="167"/>
        <v>100789415.48501201</v>
      </c>
      <c r="S547" s="13">
        <f>IF('BANCO DE DADOS'!$AD$32="Sim",R547,Q547)</f>
        <v>100789415.48501201</v>
      </c>
      <c r="T547" s="9">
        <f t="shared" si="168"/>
        <v>543</v>
      </c>
      <c r="U547" s="17">
        <f t="shared" ca="1" si="171"/>
        <v>61819</v>
      </c>
    </row>
    <row r="548" spans="2:21">
      <c r="B548" s="17">
        <f t="shared" ca="1" si="169"/>
        <v>61819</v>
      </c>
      <c r="C548" s="9">
        <f t="shared" si="172"/>
        <v>544</v>
      </c>
      <c r="D548" s="9"/>
      <c r="E548" s="13">
        <f t="shared" si="170"/>
        <v>1374294.9395749001</v>
      </c>
      <c r="F548" s="14">
        <f t="shared" si="155"/>
        <v>115015799.45585404</v>
      </c>
      <c r="G548" s="15">
        <f t="shared" si="156"/>
        <v>1.1275217352404425</v>
      </c>
      <c r="H548" s="13">
        <f t="shared" si="157"/>
        <v>1501326.7565519896</v>
      </c>
      <c r="I548" s="13">
        <f t="shared" si="158"/>
        <v>121201403.00436848</v>
      </c>
      <c r="J548" s="15">
        <f t="shared" si="159"/>
        <v>-0.12752173524044252</v>
      </c>
      <c r="K548" s="13">
        <f t="shared" si="160"/>
        <v>-13008187.663495049</v>
      </c>
      <c r="L548" s="13">
        <f t="shared" si="161"/>
        <v>-1066845631.8133724</v>
      </c>
      <c r="M548" s="15">
        <f t="shared" si="162"/>
        <v>-0.12752173524044255</v>
      </c>
      <c r="N548" s="13">
        <f t="shared" si="163"/>
        <v>1883629.1441406072</v>
      </c>
      <c r="O548" s="13">
        <f t="shared" si="164"/>
        <v>134209590.66786367</v>
      </c>
      <c r="P548" s="15">
        <f t="shared" si="165"/>
        <v>0.56816179884470364</v>
      </c>
      <c r="Q548" s="7">
        <f t="shared" si="166"/>
        <v>236217202.46022266</v>
      </c>
      <c r="R548" s="7">
        <f t="shared" si="167"/>
        <v>102007611.79235899</v>
      </c>
      <c r="S548" s="13">
        <f>IF('BANCO DE DADOS'!$AD$32="Sim",R548,Q548)</f>
        <v>102007611.79235899</v>
      </c>
      <c r="T548" s="9">
        <f t="shared" si="168"/>
        <v>544</v>
      </c>
      <c r="U548" s="17">
        <f t="shared" ca="1" si="171"/>
        <v>61849</v>
      </c>
    </row>
    <row r="549" spans="2:21">
      <c r="B549" s="17">
        <f t="shared" ca="1" si="169"/>
        <v>61849</v>
      </c>
      <c r="C549" s="9">
        <f t="shared" si="172"/>
        <v>545</v>
      </c>
      <c r="D549" s="9"/>
      <c r="E549" s="13">
        <f t="shared" si="170"/>
        <v>1390897.4557054925</v>
      </c>
      <c r="F549" s="14">
        <f t="shared" si="155"/>
        <v>116406696.91155954</v>
      </c>
      <c r="G549" s="15">
        <f t="shared" si="156"/>
        <v>1.1275291181772069</v>
      </c>
      <c r="H549" s="13">
        <f t="shared" si="157"/>
        <v>1519828.5931298491</v>
      </c>
      <c r="I549" s="13">
        <f t="shared" si="158"/>
        <v>122721231.59749833</v>
      </c>
      <c r="J549" s="15">
        <f t="shared" si="159"/>
        <v>-0.12752911817720691</v>
      </c>
      <c r="K549" s="13">
        <f t="shared" si="160"/>
        <v>-13166172.977467582</v>
      </c>
      <c r="L549" s="13">
        <f t="shared" si="161"/>
        <v>-1080011804.7908399</v>
      </c>
      <c r="M549" s="15">
        <f t="shared" si="162"/>
        <v>-0.127529118177207</v>
      </c>
      <c r="N549" s="13">
        <f t="shared" si="163"/>
        <v>1906839.6824040883</v>
      </c>
      <c r="O549" s="13">
        <f t="shared" si="164"/>
        <v>135887404.57496604</v>
      </c>
      <c r="P549" s="15">
        <f t="shared" si="165"/>
        <v>0.5682623749647826</v>
      </c>
      <c r="Q549" s="7">
        <f t="shared" si="166"/>
        <v>239127928.509058</v>
      </c>
      <c r="R549" s="7">
        <f t="shared" si="167"/>
        <v>103240523.93409196</v>
      </c>
      <c r="S549" s="13">
        <f>IF('BANCO DE DADOS'!$AD$32="Sim",R549,Q549)</f>
        <v>103240523.93409196</v>
      </c>
      <c r="T549" s="9">
        <f t="shared" si="168"/>
        <v>545</v>
      </c>
      <c r="U549" s="17">
        <f t="shared" ca="1" si="171"/>
        <v>61880</v>
      </c>
    </row>
    <row r="550" spans="2:21">
      <c r="B550" s="17">
        <f t="shared" ca="1" si="169"/>
        <v>61880</v>
      </c>
      <c r="C550" s="9">
        <f t="shared" si="172"/>
        <v>546</v>
      </c>
      <c r="D550" s="9"/>
      <c r="E550" s="13">
        <f t="shared" si="170"/>
        <v>1407700.5427135064</v>
      </c>
      <c r="F550" s="14">
        <f t="shared" si="155"/>
        <v>117814397.45427305</v>
      </c>
      <c r="G550" s="15">
        <f t="shared" si="156"/>
        <v>1.1275364225258562</v>
      </c>
      <c r="H550" s="13">
        <f t="shared" si="157"/>
        <v>1538556.2921700268</v>
      </c>
      <c r="I550" s="13">
        <f t="shared" si="158"/>
        <v>124259787.88966836</v>
      </c>
      <c r="J550" s="15">
        <f t="shared" si="159"/>
        <v>-0.12753642252585617</v>
      </c>
      <c r="K550" s="13">
        <f t="shared" si="160"/>
        <v>-13326067.764354423</v>
      </c>
      <c r="L550" s="13">
        <f t="shared" si="161"/>
        <v>-1093337872.5551944</v>
      </c>
      <c r="M550" s="15">
        <f t="shared" si="162"/>
        <v>-0.12753642252585617</v>
      </c>
      <c r="N550" s="13">
        <f t="shared" si="163"/>
        <v>1930333.5481450672</v>
      </c>
      <c r="O550" s="13">
        <f t="shared" si="164"/>
        <v>137585855.65402287</v>
      </c>
      <c r="P550" s="15">
        <f t="shared" si="165"/>
        <v>0.56836236155680731</v>
      </c>
      <c r="Q550" s="7">
        <f t="shared" si="166"/>
        <v>242074185.34394151</v>
      </c>
      <c r="R550" s="7">
        <f t="shared" si="167"/>
        <v>104488329.68991862</v>
      </c>
      <c r="S550" s="13">
        <f>IF('BANCO DE DADOS'!$AD$32="Sim",R550,Q550)</f>
        <v>104488329.68991862</v>
      </c>
      <c r="T550" s="9">
        <f t="shared" si="168"/>
        <v>546</v>
      </c>
      <c r="U550" s="17">
        <f t="shared" ca="1" si="171"/>
        <v>61910</v>
      </c>
    </row>
    <row r="551" spans="2:21">
      <c r="B551" s="17">
        <f t="shared" ca="1" si="169"/>
        <v>61910</v>
      </c>
      <c r="C551" s="9">
        <f t="shared" si="172"/>
        <v>547</v>
      </c>
      <c r="D551" s="9"/>
      <c r="E551" s="13">
        <f t="shared" si="170"/>
        <v>1424706.6236459396</v>
      </c>
      <c r="F551" s="14">
        <f t="shared" si="155"/>
        <v>119239104.07791899</v>
      </c>
      <c r="G551" s="15">
        <f t="shared" si="156"/>
        <v>1.1275436490970714</v>
      </c>
      <c r="H551" s="13">
        <f t="shared" si="157"/>
        <v>1557512.5973574708</v>
      </c>
      <c r="I551" s="13">
        <f t="shared" si="158"/>
        <v>125817300.48702583</v>
      </c>
      <c r="J551" s="15">
        <f t="shared" si="159"/>
        <v>-0.12754364909707139</v>
      </c>
      <c r="K551" s="13">
        <f t="shared" si="160"/>
        <v>-13487895.090661794</v>
      </c>
      <c r="L551" s="13">
        <f t="shared" si="161"/>
        <v>-1106825767.6458561</v>
      </c>
      <c r="M551" s="15">
        <f t="shared" si="162"/>
        <v>-0.12754364909707139</v>
      </c>
      <c r="N551" s="13">
        <f t="shared" si="163"/>
        <v>1954114.1830031243</v>
      </c>
      <c r="O551" s="13">
        <f t="shared" si="164"/>
        <v>139305195.57768774</v>
      </c>
      <c r="P551" s="15">
        <f t="shared" si="165"/>
        <v>0.56846176220123656</v>
      </c>
      <c r="Q551" s="7">
        <f t="shared" si="166"/>
        <v>245056404.56494492</v>
      </c>
      <c r="R551" s="7">
        <f t="shared" si="167"/>
        <v>105751208.9872572</v>
      </c>
      <c r="S551" s="13">
        <f>IF('BANCO DE DADOS'!$AD$32="Sim",R551,Q551)</f>
        <v>105751208.9872572</v>
      </c>
      <c r="T551" s="9">
        <f t="shared" si="168"/>
        <v>547</v>
      </c>
      <c r="U551" s="17">
        <f t="shared" ca="1" si="171"/>
        <v>61941</v>
      </c>
    </row>
    <row r="552" spans="2:21">
      <c r="B552" s="17">
        <f t="shared" ca="1" si="169"/>
        <v>61941</v>
      </c>
      <c r="C552" s="9">
        <f t="shared" si="172"/>
        <v>548</v>
      </c>
      <c r="D552" s="9"/>
      <c r="E552" s="13">
        <f t="shared" si="170"/>
        <v>1441918.1508220201</v>
      </c>
      <c r="F552" s="14">
        <f t="shared" si="155"/>
        <v>120681022.22874101</v>
      </c>
      <c r="G552" s="15">
        <f t="shared" si="156"/>
        <v>1.12755079869355</v>
      </c>
      <c r="H552" s="13">
        <f t="shared" si="157"/>
        <v>1576700.2856200377</v>
      </c>
      <c r="I552" s="13">
        <f t="shared" si="158"/>
        <v>127394000.77264586</v>
      </c>
      <c r="J552" s="15">
        <f t="shared" si="159"/>
        <v>-0.12755079869355002</v>
      </c>
      <c r="K552" s="13">
        <f t="shared" si="160"/>
        <v>-13651678.301558748</v>
      </c>
      <c r="L552" s="13">
        <f t="shared" si="161"/>
        <v>-1120477445.9474149</v>
      </c>
      <c r="M552" s="15">
        <f t="shared" si="162"/>
        <v>-0.12755079869354996</v>
      </c>
      <c r="N552" s="13">
        <f t="shared" si="163"/>
        <v>1978185.0703165911</v>
      </c>
      <c r="O552" s="13">
        <f t="shared" si="164"/>
        <v>141045679.07420471</v>
      </c>
      <c r="P552" s="15">
        <f t="shared" si="165"/>
        <v>0.56856058045559921</v>
      </c>
      <c r="Q552" s="7">
        <f t="shared" si="166"/>
        <v>248075023.00138697</v>
      </c>
      <c r="R552" s="7">
        <f t="shared" si="167"/>
        <v>107029343.92718226</v>
      </c>
      <c r="S552" s="13">
        <f>IF('BANCO DE DADOS'!$AD$32="Sim",R552,Q552)</f>
        <v>107029343.92718226</v>
      </c>
      <c r="T552" s="9">
        <f t="shared" si="168"/>
        <v>548</v>
      </c>
      <c r="U552" s="17">
        <f t="shared" ca="1" si="171"/>
        <v>61972</v>
      </c>
    </row>
    <row r="553" spans="2:21">
      <c r="B553" s="17">
        <f t="shared" ca="1" si="169"/>
        <v>61972</v>
      </c>
      <c r="C553" s="9">
        <f t="shared" si="172"/>
        <v>549</v>
      </c>
      <c r="D553" s="9"/>
      <c r="E553" s="13">
        <f t="shared" si="170"/>
        <v>1459337.6061868353</v>
      </c>
      <c r="F553" s="14">
        <f t="shared" si="155"/>
        <v>122140359.83492784</v>
      </c>
      <c r="G553" s="15">
        <f t="shared" si="156"/>
        <v>1.1275578721100779</v>
      </c>
      <c r="H553" s="13">
        <f t="shared" si="157"/>
        <v>1596122.1675307173</v>
      </c>
      <c r="I553" s="13">
        <f t="shared" si="158"/>
        <v>128990122.94017658</v>
      </c>
      <c r="J553" s="15">
        <f t="shared" si="159"/>
        <v>-0.12755787211007785</v>
      </c>
      <c r="K553" s="13">
        <f t="shared" si="160"/>
        <v>-13817441.024243608</v>
      </c>
      <c r="L553" s="13">
        <f t="shared" si="161"/>
        <v>-1134294886.9716585</v>
      </c>
      <c r="M553" s="15">
        <f t="shared" si="162"/>
        <v>-0.12755787211007788</v>
      </c>
      <c r="N553" s="13">
        <f t="shared" si="163"/>
        <v>2002549.7356270815</v>
      </c>
      <c r="O553" s="13">
        <f t="shared" si="164"/>
        <v>142807563.96442029</v>
      </c>
      <c r="P553" s="15">
        <f t="shared" si="165"/>
        <v>0.56865881985465339</v>
      </c>
      <c r="Q553" s="7">
        <f t="shared" si="166"/>
        <v>251130482.77510452</v>
      </c>
      <c r="R553" s="7">
        <f t="shared" si="167"/>
        <v>108322918.81068423</v>
      </c>
      <c r="S553" s="13">
        <f>IF('BANCO DE DADOS'!$AD$32="Sim",R553,Q553)</f>
        <v>108322918.81068423</v>
      </c>
      <c r="T553" s="9">
        <f t="shared" si="168"/>
        <v>549</v>
      </c>
      <c r="U553" s="17">
        <f t="shared" ca="1" si="171"/>
        <v>62002</v>
      </c>
    </row>
    <row r="554" spans="2:21">
      <c r="B554" s="17">
        <f t="shared" ca="1" si="169"/>
        <v>62002</v>
      </c>
      <c r="C554" s="9">
        <f t="shared" si="172"/>
        <v>550</v>
      </c>
      <c r="D554" s="9"/>
      <c r="E554" s="13">
        <f t="shared" si="170"/>
        <v>1476967.5016692355</v>
      </c>
      <c r="F554" s="14">
        <f t="shared" si="155"/>
        <v>123617327.33659708</v>
      </c>
      <c r="G554" s="15">
        <f t="shared" si="156"/>
        <v>1.1275648701336025</v>
      </c>
      <c r="H554" s="13">
        <f t="shared" si="157"/>
        <v>1615781.0877147203</v>
      </c>
      <c r="I554" s="13">
        <f t="shared" si="158"/>
        <v>130605904.02789129</v>
      </c>
      <c r="J554" s="15">
        <f t="shared" si="159"/>
        <v>-0.12756487013360251</v>
      </c>
      <c r="K554" s="13">
        <f t="shared" si="160"/>
        <v>-13985207.171351105</v>
      </c>
      <c r="L554" s="13">
        <f t="shared" si="161"/>
        <v>-1148280094.1430097</v>
      </c>
      <c r="M554" s="15">
        <f t="shared" si="162"/>
        <v>-0.12756487013360249</v>
      </c>
      <c r="N554" s="13">
        <f t="shared" si="163"/>
        <v>2027211.7471901232</v>
      </c>
      <c r="O554" s="13">
        <f t="shared" si="164"/>
        <v>144591111.1992425</v>
      </c>
      <c r="P554" s="15">
        <f t="shared" si="165"/>
        <v>0.56875648391054123</v>
      </c>
      <c r="Q554" s="7">
        <f t="shared" si="166"/>
        <v>254223231.36448848</v>
      </c>
      <c r="R554" s="7">
        <f t="shared" si="167"/>
        <v>109632120.16524598</v>
      </c>
      <c r="S554" s="13">
        <f>IF('BANCO DE DADOS'!$AD$32="Sim",R554,Q554)</f>
        <v>109632120.16524598</v>
      </c>
      <c r="T554" s="9">
        <f t="shared" si="168"/>
        <v>550</v>
      </c>
      <c r="U554" s="17">
        <f t="shared" ca="1" si="171"/>
        <v>62033</v>
      </c>
    </row>
    <row r="555" spans="2:21">
      <c r="B555" s="17">
        <f t="shared" ca="1" si="169"/>
        <v>62033</v>
      </c>
      <c r="C555" s="9">
        <f t="shared" si="172"/>
        <v>551</v>
      </c>
      <c r="D555" s="9"/>
      <c r="E555" s="13">
        <f t="shared" si="170"/>
        <v>1494810.37954406</v>
      </c>
      <c r="F555" s="14">
        <f t="shared" si="155"/>
        <v>125112137.71614115</v>
      </c>
      <c r="G555" s="15">
        <f t="shared" si="156"/>
        <v>1.1275717935433038</v>
      </c>
      <c r="H555" s="13">
        <f t="shared" si="157"/>
        <v>1635679.9252614873</v>
      </c>
      <c r="I555" s="13">
        <f t="shared" si="158"/>
        <v>132241583.95315278</v>
      </c>
      <c r="J555" s="15">
        <f t="shared" si="159"/>
        <v>-0.12757179354330384</v>
      </c>
      <c r="K555" s="13">
        <f t="shared" si="160"/>
        <v>-14155000.944400609</v>
      </c>
      <c r="L555" s="13">
        <f t="shared" si="161"/>
        <v>-1162435095.0874102</v>
      </c>
      <c r="M555" s="15">
        <f t="shared" si="162"/>
        <v>-0.12757179354330381</v>
      </c>
      <c r="N555" s="13">
        <f t="shared" si="163"/>
        <v>2052174.7164919642</v>
      </c>
      <c r="O555" s="13">
        <f t="shared" si="164"/>
        <v>146396584.8975535</v>
      </c>
      <c r="P555" s="15">
        <f t="shared" si="165"/>
        <v>0.5688535761129454</v>
      </c>
      <c r="Q555" s="7">
        <f t="shared" si="166"/>
        <v>257353721.66929403</v>
      </c>
      <c r="R555" s="7">
        <f t="shared" si="167"/>
        <v>110957136.77174054</v>
      </c>
      <c r="S555" s="13">
        <f>IF('BANCO DE DADOS'!$AD$32="Sim",R555,Q555)</f>
        <v>110957136.77174054</v>
      </c>
      <c r="T555" s="9">
        <f t="shared" si="168"/>
        <v>551</v>
      </c>
      <c r="U555" s="17">
        <f t="shared" ca="1" si="171"/>
        <v>62063</v>
      </c>
    </row>
    <row r="556" spans="2:21">
      <c r="B556" s="17">
        <f t="shared" ca="1" si="169"/>
        <v>62063</v>
      </c>
      <c r="C556" s="9">
        <f t="shared" si="172"/>
        <v>552</v>
      </c>
      <c r="D556" s="9">
        <v>46</v>
      </c>
      <c r="E556" s="13">
        <f t="shared" si="170"/>
        <v>1512868.8127987394</v>
      </c>
      <c r="F556" s="14">
        <f t="shared" si="155"/>
        <v>126625006.52893989</v>
      </c>
      <c r="G556" s="15">
        <f t="shared" si="156"/>
        <v>1.1275786431106665</v>
      </c>
      <c r="H556" s="13">
        <f t="shared" si="157"/>
        <v>1655821.59414168</v>
      </c>
      <c r="I556" s="13">
        <f t="shared" si="158"/>
        <v>133897405.54729445</v>
      </c>
      <c r="J556" s="15">
        <f t="shared" si="159"/>
        <v>-0.12757864311066647</v>
      </c>
      <c r="K556" s="13">
        <f t="shared" si="160"/>
        <v>-14326846.83728613</v>
      </c>
      <c r="L556" s="13">
        <f t="shared" si="161"/>
        <v>-1176761941.9246964</v>
      </c>
      <c r="M556" s="15">
        <f t="shared" si="162"/>
        <v>-0.1275786431106665</v>
      </c>
      <c r="N556" s="13">
        <f t="shared" si="163"/>
        <v>2077442.2987726275</v>
      </c>
      <c r="O556" s="13">
        <f t="shared" si="164"/>
        <v>148224252.3845807</v>
      </c>
      <c r="P556" s="15">
        <f t="shared" si="165"/>
        <v>0.56895009992924173</v>
      </c>
      <c r="Q556" s="7">
        <f t="shared" si="166"/>
        <v>260522412.07623446</v>
      </c>
      <c r="R556" s="7">
        <f t="shared" si="167"/>
        <v>112298159.69165376</v>
      </c>
      <c r="S556" s="13">
        <f>IF('BANCO DE DADOS'!$AD$32="Sim",R556,Q556)</f>
        <v>112298159.69165376</v>
      </c>
      <c r="T556" s="9">
        <f t="shared" si="168"/>
        <v>552</v>
      </c>
      <c r="U556" s="17">
        <f t="shared" ca="1" si="171"/>
        <v>62094</v>
      </c>
    </row>
    <row r="557" spans="2:21">
      <c r="B557" s="17">
        <f t="shared" ca="1" si="169"/>
        <v>62094</v>
      </c>
      <c r="C557" s="9">
        <f t="shared" si="172"/>
        <v>553</v>
      </c>
      <c r="D557" s="9"/>
      <c r="E557" s="13">
        <f t="shared" si="170"/>
        <v>1531145.4055043273</v>
      </c>
      <c r="F557" s="14">
        <f t="shared" ref="F557:F604" si="173">F556+E557</f>
        <v>128156151.93444422</v>
      </c>
      <c r="G557" s="15">
        <f t="shared" ref="G557:G604" si="174">IF(F557&lt;=0,0,F557/S557)</f>
        <v>1.1275854195995503</v>
      </c>
      <c r="H557" s="13">
        <f t="shared" ref="H557:H604" si="175">Q556*Taxa</f>
        <v>1676209.0436292137</v>
      </c>
      <c r="I557" s="13">
        <f t="shared" ref="I557:I604" si="176">I556+H557</f>
        <v>135573614.59092367</v>
      </c>
      <c r="J557" s="15">
        <f t="shared" ref="J557:J604" si="177">1-G557</f>
        <v>-0.12758541959955028</v>
      </c>
      <c r="K557" s="13">
        <f t="shared" ref="K557:K604" si="178">R557-F557</f>
        <v>-14500769.639808416</v>
      </c>
      <c r="L557" s="13">
        <f t="shared" ref="L557:L604" si="179">L556+K557</f>
        <v>-1191262711.5645049</v>
      </c>
      <c r="M557" s="15">
        <f t="shared" ref="M557:M604" si="180">K557/R557</f>
        <v>-0.12758541959955036</v>
      </c>
      <c r="N557" s="13">
        <f t="shared" ref="N557:N604" si="181">Q557*Inflação</f>
        <v>2103018.1935552876</v>
      </c>
      <c r="O557" s="13">
        <f t="shared" ref="O557:O604" si="182">Q557-R557</f>
        <v>150074384.23073217</v>
      </c>
      <c r="P557" s="15">
        <f t="shared" ref="P557:P604" si="183">O557/Q557</f>
        <v>0.56904605880465386</v>
      </c>
      <c r="Q557" s="7">
        <f t="shared" ref="Q557:Q604" si="184">Q556+E557+H557</f>
        <v>263729766.52536798</v>
      </c>
      <c r="R557" s="7">
        <f t="shared" ref="R557:R604" si="185">(R556+E557)*(1+((1+Taxa)/(1+Inflação)-1))</f>
        <v>113655382.2946358</v>
      </c>
      <c r="S557" s="13">
        <f>IF('BANCO DE DADOS'!$AD$32="Sim",R557,Q557)</f>
        <v>113655382.2946358</v>
      </c>
      <c r="T557" s="9">
        <f t="shared" ref="T557:T604" si="186">C557</f>
        <v>553</v>
      </c>
      <c r="U557" s="17">
        <f t="shared" ca="1" si="171"/>
        <v>62125</v>
      </c>
    </row>
    <row r="558" spans="2:21">
      <c r="B558" s="17">
        <f t="shared" ca="1" si="169"/>
        <v>62125</v>
      </c>
      <c r="C558" s="9">
        <f t="shared" si="172"/>
        <v>554</v>
      </c>
      <c r="D558" s="9"/>
      <c r="E558" s="13">
        <f t="shared" si="170"/>
        <v>1549642.7931910136</v>
      </c>
      <c r="F558" s="14">
        <f t="shared" si="173"/>
        <v>129705794.72763523</v>
      </c>
      <c r="G558" s="15">
        <f t="shared" si="174"/>
        <v>1.1275921237662603</v>
      </c>
      <c r="H558" s="13">
        <f t="shared" si="175"/>
        <v>1696845.2587283922</v>
      </c>
      <c r="I558" s="13">
        <f t="shared" si="176"/>
        <v>137270459.84965205</v>
      </c>
      <c r="J558" s="15">
        <f t="shared" si="177"/>
        <v>-0.12759212376626028</v>
      </c>
      <c r="K558" s="13">
        <f t="shared" si="178"/>
        <v>-14676794.441249683</v>
      </c>
      <c r="L558" s="13">
        <f t="shared" si="179"/>
        <v>-1205939506.0057545</v>
      </c>
      <c r="M558" s="15">
        <f t="shared" si="180"/>
        <v>-0.1275921237662602</v>
      </c>
      <c r="N558" s="13">
        <f t="shared" si="181"/>
        <v>2128906.1451820508</v>
      </c>
      <c r="O558" s="13">
        <f t="shared" si="182"/>
        <v>151947254.29090184</v>
      </c>
      <c r="P558" s="15">
        <f t="shared" si="183"/>
        <v>0.5691414561624033</v>
      </c>
      <c r="Q558" s="7">
        <f t="shared" si="184"/>
        <v>266976254.57728738</v>
      </c>
      <c r="R558" s="7">
        <f t="shared" si="185"/>
        <v>115029000.28638555</v>
      </c>
      <c r="S558" s="13">
        <f>IF('BANCO DE DADOS'!$AD$32="Sim",R558,Q558)</f>
        <v>115029000.28638555</v>
      </c>
      <c r="T558" s="9">
        <f t="shared" si="186"/>
        <v>554</v>
      </c>
      <c r="U558" s="17">
        <f t="shared" ca="1" si="171"/>
        <v>62153</v>
      </c>
    </row>
    <row r="559" spans="2:21">
      <c r="B559" s="17">
        <f t="shared" ca="1" si="169"/>
        <v>62153</v>
      </c>
      <c r="C559" s="9">
        <f t="shared" si="172"/>
        <v>555</v>
      </c>
      <c r="D559" s="9"/>
      <c r="E559" s="13">
        <f t="shared" si="170"/>
        <v>1568363.6432281737</v>
      </c>
      <c r="F559" s="14">
        <f t="shared" si="173"/>
        <v>131274158.37086341</v>
      </c>
      <c r="G559" s="15">
        <f t="shared" si="174"/>
        <v>1.1275987563596157</v>
      </c>
      <c r="H559" s="13">
        <f t="shared" si="175"/>
        <v>1717733.2606062081</v>
      </c>
      <c r="I559" s="13">
        <f t="shared" si="176"/>
        <v>138988193.11025825</v>
      </c>
      <c r="J559" s="15">
        <f t="shared" si="177"/>
        <v>-0.12759875635961571</v>
      </c>
      <c r="K559" s="13">
        <f t="shared" si="178"/>
        <v>-14854946.633991614</v>
      </c>
      <c r="L559" s="13">
        <f t="shared" si="179"/>
        <v>-1220794452.6397462</v>
      </c>
      <c r="M559" s="15">
        <f t="shared" si="180"/>
        <v>-0.12759875635961568</v>
      </c>
      <c r="N559" s="13">
        <f t="shared" si="181"/>
        <v>2155109.9433562122</v>
      </c>
      <c r="O559" s="13">
        <f t="shared" si="182"/>
        <v>153843139.74425</v>
      </c>
      <c r="P559" s="15">
        <f t="shared" si="183"/>
        <v>0.56923629540386123</v>
      </c>
      <c r="Q559" s="7">
        <f t="shared" si="184"/>
        <v>270262351.48112178</v>
      </c>
      <c r="R559" s="7">
        <f t="shared" si="185"/>
        <v>116419211.73687179</v>
      </c>
      <c r="S559" s="13">
        <f>IF('BANCO DE DADOS'!$AD$32="Sim",R559,Q559)</f>
        <v>116419211.73687179</v>
      </c>
      <c r="T559" s="9">
        <f t="shared" si="186"/>
        <v>555</v>
      </c>
      <c r="U559" s="17">
        <f t="shared" ca="1" si="171"/>
        <v>62184</v>
      </c>
    </row>
    <row r="560" spans="2:21">
      <c r="B560" s="17">
        <f t="shared" ca="1" si="169"/>
        <v>62184</v>
      </c>
      <c r="C560" s="9">
        <f t="shared" si="172"/>
        <v>556</v>
      </c>
      <c r="D560" s="9"/>
      <c r="E560" s="13">
        <f t="shared" si="170"/>
        <v>1587310.6552090114</v>
      </c>
      <c r="F560" s="14">
        <f t="shared" si="173"/>
        <v>132861469.02607241</v>
      </c>
      <c r="G560" s="15">
        <f t="shared" si="174"/>
        <v>1.1276053181210204</v>
      </c>
      <c r="H560" s="13">
        <f t="shared" si="175"/>
        <v>1738876.1070298676</v>
      </c>
      <c r="I560" s="13">
        <f t="shared" si="176"/>
        <v>140727069.21728811</v>
      </c>
      <c r="J560" s="15">
        <f t="shared" si="177"/>
        <v>-0.12760531812102038</v>
      </c>
      <c r="K560" s="13">
        <f t="shared" si="178"/>
        <v>-15035251.917177007</v>
      </c>
      <c r="L560" s="13">
        <f t="shared" si="179"/>
        <v>-1235829704.5569232</v>
      </c>
      <c r="M560" s="15">
        <f t="shared" si="180"/>
        <v>-0.12760531812102033</v>
      </c>
      <c r="N560" s="13">
        <f t="shared" si="181"/>
        <v>2181633.4236910655</v>
      </c>
      <c r="O560" s="13">
        <f t="shared" si="182"/>
        <v>155762321.13446522</v>
      </c>
      <c r="P560" s="15">
        <f t="shared" si="183"/>
        <v>0.56933057990869695</v>
      </c>
      <c r="Q560" s="7">
        <f t="shared" si="184"/>
        <v>273588538.24336064</v>
      </c>
      <c r="R560" s="7">
        <f t="shared" si="185"/>
        <v>117826217.10889541</v>
      </c>
      <c r="S560" s="13">
        <f>IF('BANCO DE DADOS'!$AD$32="Sim",R560,Q560)</f>
        <v>117826217.10889541</v>
      </c>
      <c r="T560" s="9">
        <f t="shared" si="186"/>
        <v>556</v>
      </c>
      <c r="U560" s="17">
        <f t="shared" ca="1" si="171"/>
        <v>62214</v>
      </c>
    </row>
    <row r="561" spans="2:21">
      <c r="B561" s="17">
        <f t="shared" ca="1" si="169"/>
        <v>62214</v>
      </c>
      <c r="C561" s="9">
        <f t="shared" si="172"/>
        <v>557</v>
      </c>
      <c r="D561" s="9"/>
      <c r="E561" s="13">
        <f t="shared" si="170"/>
        <v>1606486.5613398454</v>
      </c>
      <c r="F561" s="14">
        <f t="shared" si="173"/>
        <v>134467955.58741227</v>
      </c>
      <c r="G561" s="15">
        <f t="shared" si="174"/>
        <v>1.12761180978453</v>
      </c>
      <c r="H561" s="13">
        <f t="shared" si="175"/>
        <v>1760276.8928096073</v>
      </c>
      <c r="I561" s="13">
        <f t="shared" si="176"/>
        <v>142487346.11009771</v>
      </c>
      <c r="J561" s="15">
        <f t="shared" si="177"/>
        <v>-0.12761180978453002</v>
      </c>
      <c r="K561" s="13">
        <f t="shared" si="178"/>
        <v>-15217736.300415695</v>
      </c>
      <c r="L561" s="13">
        <f t="shared" si="179"/>
        <v>-1251047440.8573389</v>
      </c>
      <c r="M561" s="15">
        <f t="shared" si="180"/>
        <v>-0.12761180978452999</v>
      </c>
      <c r="N561" s="13">
        <f t="shared" si="181"/>
        <v>2208480.4682653546</v>
      </c>
      <c r="O561" s="13">
        <f t="shared" si="182"/>
        <v>157705082.41051355</v>
      </c>
      <c r="P561" s="15">
        <f t="shared" si="183"/>
        <v>0.56942431303502772</v>
      </c>
      <c r="Q561" s="7">
        <f t="shared" si="184"/>
        <v>276955301.69751012</v>
      </c>
      <c r="R561" s="7">
        <f t="shared" si="185"/>
        <v>119250219.28699657</v>
      </c>
      <c r="S561" s="13">
        <f>IF('BANCO DE DADOS'!$AD$32="Sim",R561,Q561)</f>
        <v>119250219.28699657</v>
      </c>
      <c r="T561" s="9">
        <f t="shared" si="186"/>
        <v>557</v>
      </c>
      <c r="U561" s="17">
        <f t="shared" ca="1" si="171"/>
        <v>62245</v>
      </c>
    </row>
    <row r="562" spans="2:21">
      <c r="B562" s="17">
        <f t="shared" ca="1" si="169"/>
        <v>62245</v>
      </c>
      <c r="C562" s="9">
        <f t="shared" si="172"/>
        <v>558</v>
      </c>
      <c r="D562" s="9"/>
      <c r="E562" s="13">
        <f t="shared" si="170"/>
        <v>1625894.1268341013</v>
      </c>
      <c r="F562" s="14">
        <f t="shared" si="173"/>
        <v>136093849.71424636</v>
      </c>
      <c r="G562" s="15">
        <f t="shared" si="174"/>
        <v>1.1276182320769201</v>
      </c>
      <c r="H562" s="13">
        <f t="shared" si="175"/>
        <v>1781938.7502468643</v>
      </c>
      <c r="I562" s="13">
        <f t="shared" si="176"/>
        <v>144269284.86034456</v>
      </c>
      <c r="J562" s="15">
        <f t="shared" si="177"/>
        <v>-0.12761823207692014</v>
      </c>
      <c r="K562" s="13">
        <f t="shared" si="178"/>
        <v>-15402426.107535139</v>
      </c>
      <c r="L562" s="13">
        <f t="shared" si="179"/>
        <v>-1266449866.964874</v>
      </c>
      <c r="M562" s="15">
        <f t="shared" si="180"/>
        <v>-0.12761823207692005</v>
      </c>
      <c r="N562" s="13">
        <f t="shared" si="181"/>
        <v>2235655.0061854338</v>
      </c>
      <c r="O562" s="13">
        <f t="shared" si="182"/>
        <v>159671710.96787989</v>
      </c>
      <c r="P562" s="15">
        <f t="shared" si="183"/>
        <v>0.56951749811956454</v>
      </c>
      <c r="Q562" s="7">
        <f t="shared" si="184"/>
        <v>280363134.5745911</v>
      </c>
      <c r="R562" s="7">
        <f t="shared" si="185"/>
        <v>120691423.60671122</v>
      </c>
      <c r="S562" s="13">
        <f>IF('BANCO DE DADOS'!$AD$32="Sim",R562,Q562)</f>
        <v>120691423.60671122</v>
      </c>
      <c r="T562" s="9">
        <f t="shared" si="186"/>
        <v>558</v>
      </c>
      <c r="U562" s="17">
        <f t="shared" ca="1" si="171"/>
        <v>62275</v>
      </c>
    </row>
    <row r="563" spans="2:21">
      <c r="B563" s="17">
        <f t="shared" ca="1" si="169"/>
        <v>62275</v>
      </c>
      <c r="C563" s="9">
        <f t="shared" si="172"/>
        <v>559</v>
      </c>
      <c r="D563" s="9"/>
      <c r="E563" s="13">
        <f t="shared" si="170"/>
        <v>1645536.1503110619</v>
      </c>
      <c r="F563" s="14">
        <f t="shared" si="173"/>
        <v>137739385.86455742</v>
      </c>
      <c r="G563" s="15">
        <f t="shared" si="174"/>
        <v>1.127624585717754</v>
      </c>
      <c r="H563" s="13">
        <f t="shared" si="175"/>
        <v>1803864.8495878628</v>
      </c>
      <c r="I563" s="13">
        <f t="shared" si="176"/>
        <v>146073149.70993242</v>
      </c>
      <c r="J563" s="15">
        <f t="shared" si="177"/>
        <v>-0.12762458571775404</v>
      </c>
      <c r="K563" s="13">
        <f t="shared" si="178"/>
        <v>-15589347.980376542</v>
      </c>
      <c r="L563" s="13">
        <f t="shared" si="179"/>
        <v>-1282039214.9452505</v>
      </c>
      <c r="M563" s="15">
        <f t="shared" si="180"/>
        <v>-0.12762458571775401</v>
      </c>
      <c r="N563" s="13">
        <f t="shared" si="181"/>
        <v>2263161.0141542288</v>
      </c>
      <c r="O563" s="13">
        <f t="shared" si="182"/>
        <v>161662497.69030914</v>
      </c>
      <c r="P563" s="15">
        <f t="shared" si="183"/>
        <v>0.56961013847775888</v>
      </c>
      <c r="Q563" s="7">
        <f t="shared" si="184"/>
        <v>283812535.57449001</v>
      </c>
      <c r="R563" s="7">
        <f t="shared" si="185"/>
        <v>122150037.88418087</v>
      </c>
      <c r="S563" s="13">
        <f>IF('BANCO DE DADOS'!$AD$32="Sim",R563,Q563)</f>
        <v>122150037.88418087</v>
      </c>
      <c r="T563" s="9">
        <f t="shared" si="186"/>
        <v>559</v>
      </c>
      <c r="U563" s="17">
        <f t="shared" ca="1" si="171"/>
        <v>62306</v>
      </c>
    </row>
    <row r="564" spans="2:21">
      <c r="B564" s="17">
        <f t="shared" ca="1" si="169"/>
        <v>62306</v>
      </c>
      <c r="C564" s="9">
        <f t="shared" si="172"/>
        <v>560</v>
      </c>
      <c r="D564" s="9"/>
      <c r="E564" s="13">
        <f t="shared" si="170"/>
        <v>1665415.4641994347</v>
      </c>
      <c r="F564" s="14">
        <f t="shared" si="173"/>
        <v>139404801.32875684</v>
      </c>
      <c r="G564" s="15">
        <f t="shared" si="174"/>
        <v>1.1276308714194496</v>
      </c>
      <c r="H564" s="13">
        <f t="shared" si="175"/>
        <v>1826058.3994826884</v>
      </c>
      <c r="I564" s="13">
        <f t="shared" si="176"/>
        <v>147899208.10941511</v>
      </c>
      <c r="J564" s="15">
        <f t="shared" si="177"/>
        <v>-0.12763087141944962</v>
      </c>
      <c r="K564" s="13">
        <f t="shared" si="178"/>
        <v>-15778528.882636607</v>
      </c>
      <c r="L564" s="13">
        <f t="shared" si="179"/>
        <v>-1297817743.8278871</v>
      </c>
      <c r="M564" s="15">
        <f t="shared" si="180"/>
        <v>-0.12763087141944951</v>
      </c>
      <c r="N564" s="13">
        <f t="shared" si="181"/>
        <v>2291002.517047077</v>
      </c>
      <c r="O564" s="13">
        <f t="shared" si="182"/>
        <v>163677736.99205187</v>
      </c>
      <c r="P564" s="15">
        <f t="shared" si="183"/>
        <v>0.56970223740394876</v>
      </c>
      <c r="Q564" s="7">
        <f t="shared" si="184"/>
        <v>287304009.4381721</v>
      </c>
      <c r="R564" s="7">
        <f t="shared" si="185"/>
        <v>123626272.44612023</v>
      </c>
      <c r="S564" s="13">
        <f>IF('BANCO DE DADOS'!$AD$32="Sim",R564,Q564)</f>
        <v>123626272.44612023</v>
      </c>
      <c r="T564" s="9">
        <f t="shared" si="186"/>
        <v>560</v>
      </c>
      <c r="U564" s="17">
        <f t="shared" ca="1" si="171"/>
        <v>62337</v>
      </c>
    </row>
    <row r="565" spans="2:21">
      <c r="B565" s="17">
        <f t="shared" ca="1" si="169"/>
        <v>62337</v>
      </c>
      <c r="C565" s="9">
        <f t="shared" si="172"/>
        <v>561</v>
      </c>
      <c r="D565" s="9"/>
      <c r="E565" s="13">
        <f t="shared" si="170"/>
        <v>1685534.9351457963</v>
      </c>
      <c r="F565" s="14">
        <f t="shared" si="173"/>
        <v>141090336.26390263</v>
      </c>
      <c r="G565" s="15">
        <f t="shared" si="174"/>
        <v>1.1276370898873447</v>
      </c>
      <c r="H565" s="13">
        <f t="shared" si="175"/>
        <v>1848522.647449909</v>
      </c>
      <c r="I565" s="13">
        <f t="shared" si="176"/>
        <v>149747730.75686502</v>
      </c>
      <c r="J565" s="15">
        <f t="shared" si="177"/>
        <v>-0.12763708988734468</v>
      </c>
      <c r="K565" s="13">
        <f t="shared" si="178"/>
        <v>-15969996.103755802</v>
      </c>
      <c r="L565" s="13">
        <f t="shared" si="179"/>
        <v>-1313787739.9316428</v>
      </c>
      <c r="M565" s="15">
        <f t="shared" si="180"/>
        <v>-0.12763708988734468</v>
      </c>
      <c r="N565" s="13">
        <f t="shared" si="181"/>
        <v>2319183.5884945272</v>
      </c>
      <c r="O565" s="13">
        <f t="shared" si="182"/>
        <v>165717726.86062098</v>
      </c>
      <c r="P565" s="15">
        <f t="shared" si="183"/>
        <v>0.56979379817150144</v>
      </c>
      <c r="Q565" s="7">
        <f t="shared" si="184"/>
        <v>290838067.02076781</v>
      </c>
      <c r="R565" s="7">
        <f t="shared" si="185"/>
        <v>125120340.16014683</v>
      </c>
      <c r="S565" s="13">
        <f>IF('BANCO DE DADOS'!$AD$32="Sim",R565,Q565)</f>
        <v>125120340.16014683</v>
      </c>
      <c r="T565" s="9">
        <f t="shared" si="186"/>
        <v>561</v>
      </c>
      <c r="U565" s="17">
        <f t="shared" ca="1" si="171"/>
        <v>62367</v>
      </c>
    </row>
    <row r="566" spans="2:21">
      <c r="B566" s="17">
        <f t="shared" ca="1" si="169"/>
        <v>62367</v>
      </c>
      <c r="C566" s="9">
        <f t="shared" si="172"/>
        <v>562</v>
      </c>
      <c r="D566" s="9"/>
      <c r="E566" s="13">
        <f t="shared" si="170"/>
        <v>1705897.4644279683</v>
      </c>
      <c r="F566" s="14">
        <f t="shared" si="173"/>
        <v>142796233.72833061</v>
      </c>
      <c r="G566" s="15">
        <f t="shared" si="174"/>
        <v>1.1276432418197639</v>
      </c>
      <c r="H566" s="13">
        <f t="shared" si="175"/>
        <v>1871260.8803468158</v>
      </c>
      <c r="I566" s="13">
        <f t="shared" si="176"/>
        <v>151618991.63721183</v>
      </c>
      <c r="J566" s="15">
        <f t="shared" si="177"/>
        <v>-0.12764324181976394</v>
      </c>
      <c r="K566" s="13">
        <f t="shared" si="178"/>
        <v>-16163777.262853608</v>
      </c>
      <c r="L566" s="13">
        <f t="shared" si="179"/>
        <v>-1329951517.1944964</v>
      </c>
      <c r="M566" s="15">
        <f t="shared" si="180"/>
        <v>-0.12764324181976391</v>
      </c>
      <c r="N566" s="13">
        <f t="shared" si="181"/>
        <v>2347708.3514721864</v>
      </c>
      <c r="O566" s="13">
        <f t="shared" si="182"/>
        <v>167782768.9000656</v>
      </c>
      <c r="P566" s="15">
        <f t="shared" si="183"/>
        <v>0.56988482403295693</v>
      </c>
      <c r="Q566" s="7">
        <f t="shared" si="184"/>
        <v>294415225.36554259</v>
      </c>
      <c r="R566" s="7">
        <f t="shared" si="185"/>
        <v>126632456.465477</v>
      </c>
      <c r="S566" s="13">
        <f>IF('BANCO DE DADOS'!$AD$32="Sim",R566,Q566)</f>
        <v>126632456.465477</v>
      </c>
      <c r="T566" s="9">
        <f t="shared" si="186"/>
        <v>562</v>
      </c>
      <c r="U566" s="17">
        <f t="shared" ca="1" si="171"/>
        <v>62398</v>
      </c>
    </row>
    <row r="567" spans="2:21">
      <c r="B567" s="17">
        <f t="shared" ca="1" si="169"/>
        <v>62398</v>
      </c>
      <c r="C567" s="9">
        <f t="shared" si="172"/>
        <v>563</v>
      </c>
      <c r="D567" s="9"/>
      <c r="E567" s="13">
        <f t="shared" si="170"/>
        <v>1726505.9883733904</v>
      </c>
      <c r="F567" s="14">
        <f t="shared" si="173"/>
        <v>144522739.71670401</v>
      </c>
      <c r="G567" s="15">
        <f t="shared" si="174"/>
        <v>1.1276493279080828</v>
      </c>
      <c r="H567" s="13">
        <f t="shared" si="175"/>
        <v>1894276.4248453467</v>
      </c>
      <c r="I567" s="13">
        <f t="shared" si="176"/>
        <v>153513268.06205717</v>
      </c>
      <c r="J567" s="15">
        <f t="shared" si="177"/>
        <v>-0.12764932790808281</v>
      </c>
      <c r="K567" s="13">
        <f t="shared" si="178"/>
        <v>-16359900.312711224</v>
      </c>
      <c r="L567" s="13">
        <f t="shared" si="179"/>
        <v>-1346311417.5072076</v>
      </c>
      <c r="M567" s="15">
        <f t="shared" si="180"/>
        <v>-0.12764932790808275</v>
      </c>
      <c r="N567" s="13">
        <f t="shared" si="181"/>
        <v>2376580.9788976973</v>
      </c>
      <c r="O567" s="13">
        <f t="shared" si="182"/>
        <v>169873168.37476856</v>
      </c>
      <c r="P567" s="15">
        <f t="shared" si="183"/>
        <v>0.56997531822017</v>
      </c>
      <c r="Q567" s="7">
        <f t="shared" si="184"/>
        <v>298036007.77876133</v>
      </c>
      <c r="R567" s="7">
        <f t="shared" si="185"/>
        <v>128162839.40399279</v>
      </c>
      <c r="S567" s="13">
        <f>IF('BANCO DE DADOS'!$AD$32="Sim",R567,Q567)</f>
        <v>128162839.40399279</v>
      </c>
      <c r="T567" s="9">
        <f t="shared" si="186"/>
        <v>563</v>
      </c>
      <c r="U567" s="17">
        <f t="shared" ca="1" si="171"/>
        <v>62428</v>
      </c>
    </row>
    <row r="568" spans="2:21">
      <c r="B568" s="17">
        <f t="shared" ca="1" si="169"/>
        <v>62428</v>
      </c>
      <c r="C568" s="9">
        <f t="shared" si="172"/>
        <v>564</v>
      </c>
      <c r="D568" s="9">
        <v>47</v>
      </c>
      <c r="E568" s="13">
        <f t="shared" si="170"/>
        <v>1747363.4787825453</v>
      </c>
      <c r="F568" s="14">
        <f t="shared" si="173"/>
        <v>146270103.19548655</v>
      </c>
      <c r="G568" s="15">
        <f t="shared" si="174"/>
        <v>1.1276553488367926</v>
      </c>
      <c r="H568" s="13">
        <f t="shared" si="175"/>
        <v>1917572.647913767</v>
      </c>
      <c r="I568" s="13">
        <f t="shared" si="176"/>
        <v>155430840.70997092</v>
      </c>
      <c r="J568" s="15">
        <f t="shared" si="177"/>
        <v>-0.12765534883679264</v>
      </c>
      <c r="K568" s="13">
        <f t="shared" si="178"/>
        <v>-16558393.5438025</v>
      </c>
      <c r="L568" s="13">
        <f t="shared" si="179"/>
        <v>-1362869811.0510101</v>
      </c>
      <c r="M568" s="15">
        <f t="shared" si="180"/>
        <v>-0.12765534883679272</v>
      </c>
      <c r="N568" s="13">
        <f t="shared" si="181"/>
        <v>2405805.6942349365</v>
      </c>
      <c r="O568" s="13">
        <f t="shared" si="182"/>
        <v>171989234.25377357</v>
      </c>
      <c r="P568" s="15">
        <f t="shared" si="183"/>
        <v>0.570065283944451</v>
      </c>
      <c r="Q568" s="7">
        <f t="shared" si="184"/>
        <v>301700943.90545762</v>
      </c>
      <c r="R568" s="7">
        <f t="shared" si="185"/>
        <v>129711709.65168405</v>
      </c>
      <c r="S568" s="13">
        <f>IF('BANCO DE DADOS'!$AD$32="Sim",R568,Q568)</f>
        <v>129711709.65168405</v>
      </c>
      <c r="T568" s="9">
        <f t="shared" si="186"/>
        <v>564</v>
      </c>
      <c r="U568" s="17">
        <f t="shared" ca="1" si="171"/>
        <v>62459</v>
      </c>
    </row>
    <row r="569" spans="2:21">
      <c r="B569" s="17">
        <f t="shared" ca="1" si="169"/>
        <v>62459</v>
      </c>
      <c r="C569" s="9">
        <f t="shared" si="172"/>
        <v>565</v>
      </c>
      <c r="D569" s="9"/>
      <c r="E569" s="13">
        <f t="shared" si="170"/>
        <v>1768472.9433574993</v>
      </c>
      <c r="F569" s="14">
        <f t="shared" si="173"/>
        <v>148038576.13884404</v>
      </c>
      <c r="G569" s="15">
        <f t="shared" si="174"/>
        <v>1.1276613052835658</v>
      </c>
      <c r="H569" s="13">
        <f t="shared" si="175"/>
        <v>1941152.9573041701</v>
      </c>
      <c r="I569" s="13">
        <f t="shared" si="176"/>
        <v>157371993.6672751</v>
      </c>
      <c r="J569" s="15">
        <f t="shared" si="177"/>
        <v>-0.12766130528356578</v>
      </c>
      <c r="K569" s="13">
        <f t="shared" si="178"/>
        <v>-16759285.588373557</v>
      </c>
      <c r="L569" s="13">
        <f t="shared" si="179"/>
        <v>-1379629096.6393838</v>
      </c>
      <c r="M569" s="15">
        <f t="shared" si="180"/>
        <v>-0.12766130528356587</v>
      </c>
      <c r="N569" s="13">
        <f t="shared" si="181"/>
        <v>2435386.7721055113</v>
      </c>
      <c r="O569" s="13">
        <f t="shared" si="182"/>
        <v>174131279.25564885</v>
      </c>
      <c r="P569" s="15">
        <f t="shared" si="183"/>
        <v>0.57015472439670578</v>
      </c>
      <c r="Q569" s="7">
        <f t="shared" si="184"/>
        <v>305410569.80611932</v>
      </c>
      <c r="R569" s="7">
        <f t="shared" si="185"/>
        <v>131279290.55047049</v>
      </c>
      <c r="S569" s="13">
        <f>IF('BANCO DE DADOS'!$AD$32="Sim",R569,Q569)</f>
        <v>131279290.55047049</v>
      </c>
      <c r="T569" s="9">
        <f t="shared" si="186"/>
        <v>565</v>
      </c>
      <c r="U569" s="17">
        <f t="shared" ca="1" si="171"/>
        <v>62490</v>
      </c>
    </row>
    <row r="570" spans="2:21">
      <c r="B570" s="17">
        <f t="shared" ca="1" si="169"/>
        <v>62490</v>
      </c>
      <c r="C570" s="9">
        <f t="shared" si="172"/>
        <v>566</v>
      </c>
      <c r="D570" s="9"/>
      <c r="E570" s="13">
        <f t="shared" si="170"/>
        <v>1789837.4261356217</v>
      </c>
      <c r="F570" s="14">
        <f t="shared" si="173"/>
        <v>149828413.56497967</v>
      </c>
      <c r="G570" s="15">
        <f t="shared" si="174"/>
        <v>1.1276671979193178</v>
      </c>
      <c r="H570" s="13">
        <f t="shared" si="175"/>
        <v>1965020.8020458762</v>
      </c>
      <c r="I570" s="13">
        <f t="shared" si="176"/>
        <v>159337014.46932098</v>
      </c>
      <c r="J570" s="15">
        <f t="shared" si="177"/>
        <v>-0.1276671979193178</v>
      </c>
      <c r="K570" s="13">
        <f t="shared" si="178"/>
        <v>-16962605.424571589</v>
      </c>
      <c r="L570" s="13">
        <f t="shared" si="179"/>
        <v>-1396591702.0639553</v>
      </c>
      <c r="M570" s="15">
        <f t="shared" si="180"/>
        <v>-0.12766719791931783</v>
      </c>
      <c r="N570" s="13">
        <f t="shared" si="181"/>
        <v>2465328.5389076555</v>
      </c>
      <c r="O570" s="13">
        <f t="shared" si="182"/>
        <v>176299619.89389271</v>
      </c>
      <c r="P570" s="15">
        <f t="shared" si="183"/>
        <v>0.57024364274757422</v>
      </c>
      <c r="Q570" s="7">
        <f t="shared" si="184"/>
        <v>309165428.0343008</v>
      </c>
      <c r="R570" s="7">
        <f t="shared" si="185"/>
        <v>132865808.14040808</v>
      </c>
      <c r="S570" s="13">
        <f>IF('BANCO DE DADOS'!$AD$32="Sim",R570,Q570)</f>
        <v>132865808.14040808</v>
      </c>
      <c r="T570" s="9">
        <f t="shared" si="186"/>
        <v>566</v>
      </c>
      <c r="U570" s="17">
        <f t="shared" ca="1" si="171"/>
        <v>62518</v>
      </c>
    </row>
    <row r="571" spans="2:21">
      <c r="B571" s="17">
        <f t="shared" ca="1" si="169"/>
        <v>62518</v>
      </c>
      <c r="C571" s="9">
        <f t="shared" si="172"/>
        <v>567</v>
      </c>
      <c r="D571" s="9"/>
      <c r="E571" s="13">
        <f t="shared" si="170"/>
        <v>1811460.0079285416</v>
      </c>
      <c r="F571" s="14">
        <f t="shared" si="173"/>
        <v>151639873.57290822</v>
      </c>
      <c r="G571" s="15">
        <f t="shared" si="174"/>
        <v>1.1276730274082707</v>
      </c>
      <c r="H571" s="13">
        <f t="shared" si="175"/>
        <v>1989179.67294479</v>
      </c>
      <c r="I571" s="13">
        <f t="shared" si="176"/>
        <v>161326194.14226577</v>
      </c>
      <c r="J571" s="15">
        <f t="shared" si="177"/>
        <v>-0.12767302740827069</v>
      </c>
      <c r="K571" s="13">
        <f t="shared" si="178"/>
        <v>-17168382.380623579</v>
      </c>
      <c r="L571" s="13">
        <f t="shared" si="179"/>
        <v>-1413760084.4445789</v>
      </c>
      <c r="M571" s="15">
        <f t="shared" si="180"/>
        <v>-0.12767302740827063</v>
      </c>
      <c r="N571" s="13">
        <f t="shared" si="181"/>
        <v>2495635.3734426033</v>
      </c>
      <c r="O571" s="13">
        <f t="shared" si="182"/>
        <v>178494576.52288949</v>
      </c>
      <c r="P571" s="15">
        <f t="shared" si="183"/>
        <v>0.57033204214756861</v>
      </c>
      <c r="Q571" s="7">
        <f t="shared" si="184"/>
        <v>312966067.71517414</v>
      </c>
      <c r="R571" s="7">
        <f t="shared" si="185"/>
        <v>134471491.19228464</v>
      </c>
      <c r="S571" s="13">
        <f>IF('BANCO DE DADOS'!$AD$32="Sim",R571,Q571)</f>
        <v>134471491.19228464</v>
      </c>
      <c r="T571" s="9">
        <f t="shared" si="186"/>
        <v>567</v>
      </c>
      <c r="U571" s="17">
        <f t="shared" ca="1" si="171"/>
        <v>62549</v>
      </c>
    </row>
    <row r="572" spans="2:21">
      <c r="B572" s="17">
        <f t="shared" ca="1" si="169"/>
        <v>62549</v>
      </c>
      <c r="C572" s="9">
        <f t="shared" si="172"/>
        <v>568</v>
      </c>
      <c r="D572" s="9"/>
      <c r="E572" s="13">
        <f t="shared" si="170"/>
        <v>1833343.8067664092</v>
      </c>
      <c r="F572" s="14">
        <f t="shared" si="173"/>
        <v>153473217.37967464</v>
      </c>
      <c r="G572" s="15">
        <f t="shared" si="174"/>
        <v>1.1276787944080156</v>
      </c>
      <c r="H572" s="13">
        <f t="shared" si="175"/>
        <v>2013633.1030888029</v>
      </c>
      <c r="I572" s="13">
        <f t="shared" si="176"/>
        <v>163339827.24535456</v>
      </c>
      <c r="J572" s="15">
        <f t="shared" si="177"/>
        <v>-0.12767879440801555</v>
      </c>
      <c r="K572" s="13">
        <f t="shared" si="178"/>
        <v>-17376646.139065564</v>
      </c>
      <c r="L572" s="13">
        <f t="shared" si="179"/>
        <v>-1431136730.5836444</v>
      </c>
      <c r="M572" s="15">
        <f t="shared" si="180"/>
        <v>-0.12767879440801552</v>
      </c>
      <c r="N572" s="13">
        <f t="shared" si="181"/>
        <v>2526311.7075485387</v>
      </c>
      <c r="O572" s="13">
        <f t="shared" si="182"/>
        <v>180716473.38442025</v>
      </c>
      <c r="P572" s="15">
        <f t="shared" si="183"/>
        <v>0.57041992572720923</v>
      </c>
      <c r="Q572" s="7">
        <f t="shared" si="184"/>
        <v>316813044.62502933</v>
      </c>
      <c r="R572" s="7">
        <f t="shared" si="185"/>
        <v>136096571.24060908</v>
      </c>
      <c r="S572" s="13">
        <f>IF('BANCO DE DADOS'!$AD$32="Sim",R572,Q572)</f>
        <v>136096571.24060908</v>
      </c>
      <c r="T572" s="9">
        <f t="shared" si="186"/>
        <v>568</v>
      </c>
      <c r="U572" s="17">
        <f t="shared" ca="1" si="171"/>
        <v>62579</v>
      </c>
    </row>
    <row r="573" spans="2:21">
      <c r="B573" s="17">
        <f t="shared" ca="1" si="169"/>
        <v>62579</v>
      </c>
      <c r="C573" s="9">
        <f t="shared" si="172"/>
        <v>569</v>
      </c>
      <c r="D573" s="9"/>
      <c r="E573" s="13">
        <f t="shared" si="170"/>
        <v>1855491.9783475224</v>
      </c>
      <c r="F573" s="14">
        <f t="shared" si="173"/>
        <v>155328709.35802215</v>
      </c>
      <c r="G573" s="15">
        <f t="shared" si="174"/>
        <v>1.1276844995695752</v>
      </c>
      <c r="H573" s="13">
        <f t="shared" si="175"/>
        <v>2038384.6683592992</v>
      </c>
      <c r="I573" s="13">
        <f t="shared" si="176"/>
        <v>165378211.91371387</v>
      </c>
      <c r="J573" s="15">
        <f t="shared" si="177"/>
        <v>-0.12768449956957517</v>
      </c>
      <c r="K573" s="13">
        <f t="shared" si="178"/>
        <v>-17587426.741022974</v>
      </c>
      <c r="L573" s="13">
        <f t="shared" si="179"/>
        <v>-1448724157.3246675</v>
      </c>
      <c r="M573" s="15">
        <f t="shared" si="180"/>
        <v>-0.12768449956957525</v>
      </c>
      <c r="N573" s="13">
        <f t="shared" si="181"/>
        <v>2557362.0267422078</v>
      </c>
      <c r="O573" s="13">
        <f t="shared" si="182"/>
        <v>182965638.65473697</v>
      </c>
      <c r="P573" s="15">
        <f t="shared" si="183"/>
        <v>0.57050729659716171</v>
      </c>
      <c r="Q573" s="7">
        <f t="shared" si="184"/>
        <v>320706921.27173615</v>
      </c>
      <c r="R573" s="7">
        <f t="shared" si="185"/>
        <v>137741282.61699918</v>
      </c>
      <c r="S573" s="13">
        <f>IF('BANCO DE DADOS'!$AD$32="Sim",R573,Q573)</f>
        <v>137741282.61699918</v>
      </c>
      <c r="T573" s="9">
        <f t="shared" si="186"/>
        <v>569</v>
      </c>
      <c r="U573" s="17">
        <f t="shared" ca="1" si="171"/>
        <v>62610</v>
      </c>
    </row>
    <row r="574" spans="2:21">
      <c r="B574" s="17">
        <f t="shared" ca="1" si="169"/>
        <v>62610</v>
      </c>
      <c r="C574" s="9">
        <f t="shared" si="172"/>
        <v>570</v>
      </c>
      <c r="D574" s="9"/>
      <c r="E574" s="13">
        <f t="shared" si="170"/>
        <v>1877907.7164933882</v>
      </c>
      <c r="F574" s="14">
        <f t="shared" si="173"/>
        <v>157206617.07451555</v>
      </c>
      <c r="G574" s="15">
        <f t="shared" si="174"/>
        <v>1.1276901435374651</v>
      </c>
      <c r="H574" s="13">
        <f t="shared" si="175"/>
        <v>2063437.98794885</v>
      </c>
      <c r="I574" s="13">
        <f t="shared" si="176"/>
        <v>167441649.90166274</v>
      </c>
      <c r="J574" s="15">
        <f t="shared" si="177"/>
        <v>-0.12769014353746511</v>
      </c>
      <c r="K574" s="13">
        <f t="shared" si="178"/>
        <v>-17800754.590542614</v>
      </c>
      <c r="L574" s="13">
        <f t="shared" si="179"/>
        <v>-1466524911.91521</v>
      </c>
      <c r="M574" s="15">
        <f t="shared" si="180"/>
        <v>-0.12769014353746502</v>
      </c>
      <c r="N574" s="13">
        <f t="shared" si="181"/>
        <v>2588790.8708682866</v>
      </c>
      <c r="O574" s="13">
        <f t="shared" si="182"/>
        <v>185242404.49220541</v>
      </c>
      <c r="P574" s="15">
        <f t="shared" si="183"/>
        <v>0.57059415784837042</v>
      </c>
      <c r="Q574" s="7">
        <f t="shared" si="184"/>
        <v>324648266.97617835</v>
      </c>
      <c r="R574" s="7">
        <f t="shared" si="185"/>
        <v>139405862.48397294</v>
      </c>
      <c r="S574" s="13">
        <f>IF('BANCO DE DADOS'!$AD$32="Sim",R574,Q574)</f>
        <v>139405862.48397294</v>
      </c>
      <c r="T574" s="9">
        <f t="shared" si="186"/>
        <v>570</v>
      </c>
      <c r="U574" s="17">
        <f t="shared" ca="1" si="171"/>
        <v>62640</v>
      </c>
    </row>
    <row r="575" spans="2:21">
      <c r="B575" s="17">
        <f t="shared" ca="1" si="169"/>
        <v>62640</v>
      </c>
      <c r="C575" s="9">
        <f t="shared" si="172"/>
        <v>571</v>
      </c>
      <c r="D575" s="9"/>
      <c r="E575" s="13">
        <f t="shared" si="170"/>
        <v>1900594.2536092775</v>
      </c>
      <c r="F575" s="14">
        <f t="shared" si="173"/>
        <v>159107211.32812482</v>
      </c>
      <c r="G575" s="15">
        <f t="shared" si="174"/>
        <v>1.1276957269497541</v>
      </c>
      <c r="H575" s="13">
        <f t="shared" si="175"/>
        <v>2088796.7248851638</v>
      </c>
      <c r="I575" s="13">
        <f t="shared" si="176"/>
        <v>169530446.6265479</v>
      </c>
      <c r="J575" s="15">
        <f t="shared" si="177"/>
        <v>-0.12769572694975406</v>
      </c>
      <c r="K575" s="13">
        <f t="shared" si="178"/>
        <v>-18016660.458977073</v>
      </c>
      <c r="L575" s="13">
        <f t="shared" si="179"/>
        <v>-1484541572.374187</v>
      </c>
      <c r="M575" s="15">
        <f t="shared" si="180"/>
        <v>-0.12769572694975403</v>
      </c>
      <c r="N575" s="13">
        <f t="shared" si="181"/>
        <v>2620602.8347566035</v>
      </c>
      <c r="O575" s="13">
        <f t="shared" si="182"/>
        <v>187547107.08552507</v>
      </c>
      <c r="P575" s="15">
        <f t="shared" si="183"/>
        <v>0.57068051255219332</v>
      </c>
      <c r="Q575" s="7">
        <f t="shared" si="184"/>
        <v>328637657.95467281</v>
      </c>
      <c r="R575" s="7">
        <f t="shared" si="185"/>
        <v>141090550.86914775</v>
      </c>
      <c r="S575" s="13">
        <f>IF('BANCO DE DADOS'!$AD$32="Sim",R575,Q575)</f>
        <v>141090550.86914775</v>
      </c>
      <c r="T575" s="9">
        <f t="shared" si="186"/>
        <v>571</v>
      </c>
      <c r="U575" s="17">
        <f t="shared" ca="1" si="171"/>
        <v>62671</v>
      </c>
    </row>
    <row r="576" spans="2:21">
      <c r="B576" s="17">
        <f t="shared" ca="1" si="169"/>
        <v>62671</v>
      </c>
      <c r="C576" s="9">
        <f t="shared" si="172"/>
        <v>572</v>
      </c>
      <c r="D576" s="9"/>
      <c r="E576" s="13">
        <f t="shared" si="170"/>
        <v>1923554.8611503483</v>
      </c>
      <c r="F576" s="14">
        <f t="shared" si="173"/>
        <v>161030766.18927518</v>
      </c>
      <c r="G576" s="15">
        <f t="shared" si="174"/>
        <v>1.1277012504381256</v>
      </c>
      <c r="H576" s="13">
        <f t="shared" si="175"/>
        <v>2114464.5865613734</v>
      </c>
      <c r="I576" s="13">
        <f t="shared" si="176"/>
        <v>171644911.21310928</v>
      </c>
      <c r="J576" s="15">
        <f t="shared" si="177"/>
        <v>-0.12770125043812564</v>
      </c>
      <c r="K576" s="13">
        <f t="shared" si="178"/>
        <v>-18235175.489422023</v>
      </c>
      <c r="L576" s="13">
        <f t="shared" si="179"/>
        <v>-1502776747.8636091</v>
      </c>
      <c r="M576" s="15">
        <f t="shared" si="180"/>
        <v>-0.12770125043812558</v>
      </c>
      <c r="N576" s="13">
        <f t="shared" si="181"/>
        <v>2652802.5688873008</v>
      </c>
      <c r="O576" s="13">
        <f t="shared" si="182"/>
        <v>189880086.70253137</v>
      </c>
      <c r="P576" s="15">
        <f t="shared" si="183"/>
        <v>0.57076636376053369</v>
      </c>
      <c r="Q576" s="7">
        <f t="shared" si="184"/>
        <v>332675677.40238452</v>
      </c>
      <c r="R576" s="7">
        <f t="shared" si="185"/>
        <v>142795590.69985315</v>
      </c>
      <c r="S576" s="13">
        <f>IF('BANCO DE DADOS'!$AD$32="Sim",R576,Q576)</f>
        <v>142795590.69985315</v>
      </c>
      <c r="T576" s="9">
        <f t="shared" si="186"/>
        <v>572</v>
      </c>
      <c r="U576" s="17">
        <f t="shared" ca="1" si="171"/>
        <v>62702</v>
      </c>
    </row>
    <row r="577" spans="2:21">
      <c r="B577" s="17">
        <f t="shared" ca="1" si="169"/>
        <v>62702</v>
      </c>
      <c r="C577" s="9">
        <f t="shared" si="172"/>
        <v>573</v>
      </c>
      <c r="D577" s="9"/>
      <c r="E577" s="13">
        <f t="shared" si="170"/>
        <v>1946792.8500933959</v>
      </c>
      <c r="F577" s="14">
        <f t="shared" si="173"/>
        <v>162977559.03936857</v>
      </c>
      <c r="G577" s="15">
        <f t="shared" si="174"/>
        <v>1.1277067146279367</v>
      </c>
      <c r="H577" s="13">
        <f t="shared" si="175"/>
        <v>2140445.3252727296</v>
      </c>
      <c r="I577" s="13">
        <f t="shared" si="176"/>
        <v>173785356.53838202</v>
      </c>
      <c r="J577" s="15">
        <f t="shared" si="177"/>
        <v>-0.1277067146279367</v>
      </c>
      <c r="K577" s="13">
        <f t="shared" si="178"/>
        <v>-18456331.201207101</v>
      </c>
      <c r="L577" s="13">
        <f t="shared" si="179"/>
        <v>-1521233079.0648162</v>
      </c>
      <c r="M577" s="15">
        <f t="shared" si="180"/>
        <v>-0.12770671462793665</v>
      </c>
      <c r="N577" s="13">
        <f t="shared" si="181"/>
        <v>2685394.7800640468</v>
      </c>
      <c r="O577" s="13">
        <f t="shared" si="182"/>
        <v>192241687.73958921</v>
      </c>
      <c r="P577" s="15">
        <f t="shared" si="183"/>
        <v>0.57085171450597294</v>
      </c>
      <c r="Q577" s="7">
        <f t="shared" si="184"/>
        <v>336762915.57775068</v>
      </c>
      <c r="R577" s="7">
        <f t="shared" si="185"/>
        <v>144521227.83816147</v>
      </c>
      <c r="S577" s="13">
        <f>IF('BANCO DE DADOS'!$AD$32="Sim",R577,Q577)</f>
        <v>144521227.83816147</v>
      </c>
      <c r="T577" s="9">
        <f t="shared" si="186"/>
        <v>573</v>
      </c>
      <c r="U577" s="17">
        <f t="shared" ca="1" si="171"/>
        <v>62732</v>
      </c>
    </row>
    <row r="578" spans="2:21">
      <c r="B578" s="17">
        <f t="shared" ca="1" si="169"/>
        <v>62732</v>
      </c>
      <c r="C578" s="9">
        <f t="shared" si="172"/>
        <v>574</v>
      </c>
      <c r="D578" s="9"/>
      <c r="E578" s="13">
        <f t="shared" si="170"/>
        <v>1970311.5714143047</v>
      </c>
      <c r="F578" s="14">
        <f t="shared" si="173"/>
        <v>164947870.61078286</v>
      </c>
      <c r="G578" s="15">
        <f t="shared" si="174"/>
        <v>1.127712120138278</v>
      </c>
      <c r="H578" s="13">
        <f t="shared" si="175"/>
        <v>2166742.738759791</v>
      </c>
      <c r="I578" s="13">
        <f t="shared" si="176"/>
        <v>175952099.27714181</v>
      </c>
      <c r="J578" s="15">
        <f t="shared" si="177"/>
        <v>-0.12771212013827804</v>
      </c>
      <c r="K578" s="13">
        <f t="shared" si="178"/>
        <v>-18680159.494441181</v>
      </c>
      <c r="L578" s="13">
        <f t="shared" si="179"/>
        <v>-1539913238.5592575</v>
      </c>
      <c r="M578" s="15">
        <f t="shared" si="180"/>
        <v>-0.1277121201382781</v>
      </c>
      <c r="N578" s="13">
        <f t="shared" si="181"/>
        <v>2718384.2320953771</v>
      </c>
      <c r="O578" s="13">
        <f t="shared" si="182"/>
        <v>194632258.77158311</v>
      </c>
      <c r="P578" s="15">
        <f t="shared" si="183"/>
        <v>0.57093656780190083</v>
      </c>
      <c r="Q578" s="7">
        <f t="shared" si="184"/>
        <v>340899969.88792479</v>
      </c>
      <c r="R578" s="7">
        <f t="shared" si="185"/>
        <v>146267711.11634168</v>
      </c>
      <c r="S578" s="13">
        <f>IF('BANCO DE DADOS'!$AD$32="Sim",R578,Q578)</f>
        <v>146267711.11634168</v>
      </c>
      <c r="T578" s="9">
        <f t="shared" si="186"/>
        <v>574</v>
      </c>
      <c r="U578" s="17">
        <f t="shared" ca="1" si="171"/>
        <v>62763</v>
      </c>
    </row>
    <row r="579" spans="2:21">
      <c r="B579" s="17">
        <f t="shared" ca="1" si="169"/>
        <v>62763</v>
      </c>
      <c r="C579" s="9">
        <f t="shared" si="172"/>
        <v>575</v>
      </c>
      <c r="D579" s="9"/>
      <c r="E579" s="13">
        <f t="shared" si="170"/>
        <v>1994114.4165712674</v>
      </c>
      <c r="F579" s="14">
        <f t="shared" si="173"/>
        <v>166941985.02735412</v>
      </c>
      <c r="G579" s="15">
        <f t="shared" si="174"/>
        <v>1.127717467582033</v>
      </c>
      <c r="H579" s="13">
        <f t="shared" si="175"/>
        <v>2193360.670758171</v>
      </c>
      <c r="I579" s="13">
        <f t="shared" si="176"/>
        <v>178145459.94789997</v>
      </c>
      <c r="J579" s="15">
        <f t="shared" si="177"/>
        <v>-0.12771746758203295</v>
      </c>
      <c r="K579" s="13">
        <f t="shared" si="178"/>
        <v>-18906692.654612422</v>
      </c>
      <c r="L579" s="13">
        <f t="shared" si="179"/>
        <v>-1558819931.21387</v>
      </c>
      <c r="M579" s="15">
        <f t="shared" si="180"/>
        <v>-0.12771746758203303</v>
      </c>
      <c r="N579" s="13">
        <f t="shared" si="181"/>
        <v>2751775.7464842778</v>
      </c>
      <c r="O579" s="13">
        <f t="shared" si="182"/>
        <v>197052152.60251254</v>
      </c>
      <c r="P579" s="15">
        <f t="shared" si="183"/>
        <v>0.57102092664264525</v>
      </c>
      <c r="Q579" s="7">
        <f t="shared" si="184"/>
        <v>345087444.97525424</v>
      </c>
      <c r="R579" s="7">
        <f t="shared" si="185"/>
        <v>148035292.3727417</v>
      </c>
      <c r="S579" s="13">
        <f>IF('BANCO DE DADOS'!$AD$32="Sim",R579,Q579)</f>
        <v>148035292.3727417</v>
      </c>
      <c r="T579" s="9">
        <f t="shared" si="186"/>
        <v>575</v>
      </c>
      <c r="U579" s="17">
        <f t="shared" ca="1" si="171"/>
        <v>62793</v>
      </c>
    </row>
    <row r="580" spans="2:21">
      <c r="B580" s="17">
        <f t="shared" ca="1" si="169"/>
        <v>62793</v>
      </c>
      <c r="C580" s="9">
        <f t="shared" si="172"/>
        <v>576</v>
      </c>
      <c r="D580" s="9">
        <v>48</v>
      </c>
      <c r="E580" s="13">
        <f t="shared" si="170"/>
        <v>2018204.8179938411</v>
      </c>
      <c r="F580" s="14">
        <f t="shared" si="173"/>
        <v>168960189.84534797</v>
      </c>
      <c r="G580" s="15">
        <f t="shared" si="174"/>
        <v>1.1277227575659354</v>
      </c>
      <c r="H580" s="13">
        <f t="shared" si="175"/>
        <v>2220303.0115549378</v>
      </c>
      <c r="I580" s="13">
        <f t="shared" si="176"/>
        <v>180365762.95945489</v>
      </c>
      <c r="J580" s="15">
        <f t="shared" si="177"/>
        <v>-0.12772275756593543</v>
      </c>
      <c r="K580" s="13">
        <f t="shared" si="178"/>
        <v>-19135963.357243925</v>
      </c>
      <c r="L580" s="13">
        <f t="shared" si="179"/>
        <v>-1577955894.5711141</v>
      </c>
      <c r="M580" s="15">
        <f t="shared" si="180"/>
        <v>-0.12772275756593551</v>
      </c>
      <c r="N580" s="13">
        <f t="shared" si="181"/>
        <v>2785574.2031261078</v>
      </c>
      <c r="O580" s="13">
        <f t="shared" si="182"/>
        <v>199501726.31669897</v>
      </c>
      <c r="P580" s="15">
        <f t="shared" si="183"/>
        <v>0.57110479400360181</v>
      </c>
      <c r="Q580" s="7">
        <f t="shared" si="184"/>
        <v>349325952.80480301</v>
      </c>
      <c r="R580" s="7">
        <f t="shared" si="185"/>
        <v>149824226.48810405</v>
      </c>
      <c r="S580" s="13">
        <f>IF('BANCO DE DADOS'!$AD$32="Sim",R580,Q580)</f>
        <v>149824226.48810405</v>
      </c>
      <c r="T580" s="9">
        <f t="shared" si="186"/>
        <v>576</v>
      </c>
      <c r="U580" s="17">
        <f t="shared" ca="1" si="171"/>
        <v>62824</v>
      </c>
    </row>
    <row r="581" spans="2:21">
      <c r="B581" s="17">
        <f t="shared" ca="1" si="169"/>
        <v>62824</v>
      </c>
      <c r="C581" s="9">
        <f t="shared" si="172"/>
        <v>577</v>
      </c>
      <c r="D581" s="9"/>
      <c r="E581" s="13">
        <f t="shared" si="170"/>
        <v>2042586.249577913</v>
      </c>
      <c r="F581" s="14">
        <f t="shared" si="173"/>
        <v>171002776.09492588</v>
      </c>
      <c r="G581" s="15">
        <f t="shared" si="174"/>
        <v>1.1277279906906288</v>
      </c>
      <c r="H581" s="13">
        <f t="shared" si="175"/>
        <v>2247573.69855174</v>
      </c>
      <c r="I581" s="13">
        <f t="shared" si="176"/>
        <v>182613336.65800664</v>
      </c>
      <c r="J581" s="15">
        <f t="shared" si="177"/>
        <v>-0.12772799069062879</v>
      </c>
      <c r="K581" s="13">
        <f t="shared" si="178"/>
        <v>-19368004.672605723</v>
      </c>
      <c r="L581" s="13">
        <f t="shared" si="179"/>
        <v>-1597323899.2437198</v>
      </c>
      <c r="M581" s="15">
        <f t="shared" si="180"/>
        <v>-0.12772799069062873</v>
      </c>
      <c r="N581" s="13">
        <f t="shared" si="181"/>
        <v>2819784.5410149526</v>
      </c>
      <c r="O581" s="13">
        <f t="shared" si="182"/>
        <v>201981341.33061251</v>
      </c>
      <c r="P581" s="15">
        <f t="shared" si="183"/>
        <v>0.57118817284136159</v>
      </c>
      <c r="Q581" s="7">
        <f t="shared" si="184"/>
        <v>353616112.75293267</v>
      </c>
      <c r="R581" s="7">
        <f t="shared" si="185"/>
        <v>151634771.42232016</v>
      </c>
      <c r="S581" s="13">
        <f>IF('BANCO DE DADOS'!$AD$32="Sim",R581,Q581)</f>
        <v>151634771.42232016</v>
      </c>
      <c r="T581" s="9">
        <f t="shared" si="186"/>
        <v>577</v>
      </c>
      <c r="U581" s="17">
        <f t="shared" ca="1" si="171"/>
        <v>62855</v>
      </c>
    </row>
    <row r="582" spans="2:21">
      <c r="B582" s="17">
        <f t="shared" ref="B582:B604" ca="1" si="187">DATE(YEAR(B581),MONTH(B581)+1,1)</f>
        <v>62855</v>
      </c>
      <c r="C582" s="9">
        <f t="shared" si="172"/>
        <v>578</v>
      </c>
      <c r="D582" s="9"/>
      <c r="E582" s="13">
        <f t="shared" ref="E582:E604" si="188">IF($AE$33,IF($AE$34,$E581*(1+Inflação)*(1+Crescimento_Salário),$E581*(1+Inflação)),IF($AE$34,$E581*(1+Crescimento_Salário),$E581))</f>
        <v>2067262.2271866444</v>
      </c>
      <c r="F582" s="14">
        <f t="shared" si="173"/>
        <v>173070038.32211253</v>
      </c>
      <c r="G582" s="15">
        <f t="shared" si="174"/>
        <v>1.1277331675507221</v>
      </c>
      <c r="H582" s="13">
        <f t="shared" si="175"/>
        <v>2275176.716834737</v>
      </c>
      <c r="I582" s="13">
        <f t="shared" si="176"/>
        <v>184888513.37484136</v>
      </c>
      <c r="J582" s="15">
        <f t="shared" si="177"/>
        <v>-0.12773316755072206</v>
      </c>
      <c r="K582" s="13">
        <f t="shared" si="178"/>
        <v>-19602850.070483536</v>
      </c>
      <c r="L582" s="13">
        <f t="shared" si="179"/>
        <v>-1616926749.3142033</v>
      </c>
      <c r="M582" s="15">
        <f t="shared" si="180"/>
        <v>-0.12773316755072209</v>
      </c>
      <c r="N582" s="13">
        <f t="shared" si="181"/>
        <v>2854411.758958519</v>
      </c>
      <c r="O582" s="13">
        <f t="shared" si="182"/>
        <v>204491363.44532502</v>
      </c>
      <c r="P582" s="15">
        <f t="shared" si="183"/>
        <v>0.5712710660938376</v>
      </c>
      <c r="Q582" s="7">
        <f t="shared" si="184"/>
        <v>357958551.69695401</v>
      </c>
      <c r="R582" s="7">
        <f t="shared" si="185"/>
        <v>153467188.25162899</v>
      </c>
      <c r="S582" s="13">
        <f>IF('BANCO DE DADOS'!$AD$32="Sim",R582,Q582)</f>
        <v>153467188.25162899</v>
      </c>
      <c r="T582" s="9">
        <f t="shared" si="186"/>
        <v>578</v>
      </c>
      <c r="U582" s="17">
        <f t="shared" ref="U582:U604" ca="1" si="189">DATE(YEAR(U581),MONTH(U581)+1,1)</f>
        <v>62884</v>
      </c>
    </row>
    <row r="583" spans="2:21">
      <c r="B583" s="17">
        <f t="shared" ca="1" si="187"/>
        <v>62884</v>
      </c>
      <c r="C583" s="9">
        <f t="shared" ref="C583:C604" si="190">C582+1</f>
        <v>579</v>
      </c>
      <c r="D583" s="9"/>
      <c r="E583" s="13">
        <f t="shared" si="188"/>
        <v>2092236.3091574672</v>
      </c>
      <c r="F583" s="14">
        <f t="shared" si="173"/>
        <v>175162274.63126999</v>
      </c>
      <c r="G583" s="15">
        <f t="shared" si="174"/>
        <v>1.1277382887348482</v>
      </c>
      <c r="H583" s="13">
        <f t="shared" si="175"/>
        <v>2303116.0997514217</v>
      </c>
      <c r="I583" s="13">
        <f t="shared" si="176"/>
        <v>187191629.47459278</v>
      </c>
      <c r="J583" s="15">
        <f t="shared" si="177"/>
        <v>-0.12773828873484816</v>
      </c>
      <c r="K583" s="13">
        <f t="shared" si="178"/>
        <v>-19840533.425005227</v>
      </c>
      <c r="L583" s="13">
        <f t="shared" si="179"/>
        <v>-1636767282.7392085</v>
      </c>
      <c r="M583" s="15">
        <f t="shared" si="180"/>
        <v>-0.12773828873484827</v>
      </c>
      <c r="N583" s="13">
        <f t="shared" si="181"/>
        <v>2889460.9163016793</v>
      </c>
      <c r="O583" s="13">
        <f t="shared" si="182"/>
        <v>207032162.89959815</v>
      </c>
      <c r="P583" s="15">
        <f t="shared" si="183"/>
        <v>0.57135347668039205</v>
      </c>
      <c r="Q583" s="7">
        <f t="shared" si="184"/>
        <v>362353904.10586292</v>
      </c>
      <c r="R583" s="7">
        <f t="shared" si="185"/>
        <v>155321741.20626476</v>
      </c>
      <c r="S583" s="13">
        <f>IF('BANCO DE DADOS'!$AD$32="Sim",R583,Q583)</f>
        <v>155321741.20626476</v>
      </c>
      <c r="T583" s="9">
        <f t="shared" si="186"/>
        <v>579</v>
      </c>
      <c r="U583" s="17">
        <f t="shared" ca="1" si="189"/>
        <v>62915</v>
      </c>
    </row>
    <row r="584" spans="2:21">
      <c r="B584" s="17">
        <f t="shared" ca="1" si="187"/>
        <v>62915</v>
      </c>
      <c r="C584" s="9">
        <f t="shared" si="190"/>
        <v>580</v>
      </c>
      <c r="D584" s="9"/>
      <c r="E584" s="13">
        <f t="shared" si="188"/>
        <v>2117512.0968152042</v>
      </c>
      <c r="F584" s="14">
        <f t="shared" si="173"/>
        <v>177279786.72808519</v>
      </c>
      <c r="G584" s="15">
        <f t="shared" si="174"/>
        <v>1.1277433548257199</v>
      </c>
      <c r="H584" s="13">
        <f t="shared" si="175"/>
        <v>2331395.9294944177</v>
      </c>
      <c r="I584" s="13">
        <f t="shared" si="176"/>
        <v>189523025.40408719</v>
      </c>
      <c r="J584" s="15">
        <f t="shared" si="177"/>
        <v>-0.12774335482571986</v>
      </c>
      <c r="K584" s="13">
        <f t="shared" si="178"/>
        <v>-20081089.019525588</v>
      </c>
      <c r="L584" s="13">
        <f t="shared" si="179"/>
        <v>-1656848371.758734</v>
      </c>
      <c r="M584" s="15">
        <f t="shared" si="180"/>
        <v>-0.12774335482571975</v>
      </c>
      <c r="N584" s="13">
        <f t="shared" si="181"/>
        <v>2924937.1336587495</v>
      </c>
      <c r="O584" s="13">
        <f t="shared" si="182"/>
        <v>209604114.42361298</v>
      </c>
      <c r="P584" s="15">
        <f t="shared" si="183"/>
        <v>0.5714354075019602</v>
      </c>
      <c r="Q584" s="7">
        <f t="shared" si="184"/>
        <v>366802812.13217258</v>
      </c>
      <c r="R584" s="7">
        <f t="shared" si="185"/>
        <v>157198697.7085596</v>
      </c>
      <c r="S584" s="13">
        <f>IF('BANCO DE DADOS'!$AD$32="Sim",R584,Q584)</f>
        <v>157198697.7085596</v>
      </c>
      <c r="T584" s="9">
        <f t="shared" si="186"/>
        <v>580</v>
      </c>
      <c r="U584" s="17">
        <f t="shared" ca="1" si="189"/>
        <v>62945</v>
      </c>
    </row>
    <row r="585" spans="2:21">
      <c r="B585" s="17">
        <f t="shared" ca="1" si="187"/>
        <v>62945</v>
      </c>
      <c r="C585" s="9">
        <f t="shared" si="190"/>
        <v>581</v>
      </c>
      <c r="D585" s="9"/>
      <c r="E585" s="13">
        <f t="shared" si="188"/>
        <v>2143093.2349913903</v>
      </c>
      <c r="F585" s="14">
        <f t="shared" si="173"/>
        <v>179422879.96307659</v>
      </c>
      <c r="G585" s="15">
        <f t="shared" si="174"/>
        <v>1.1277483664001851</v>
      </c>
      <c r="H585" s="13">
        <f t="shared" si="175"/>
        <v>2360020.3376923301</v>
      </c>
      <c r="I585" s="13">
        <f t="shared" si="176"/>
        <v>191883045.74177951</v>
      </c>
      <c r="J585" s="15">
        <f t="shared" si="177"/>
        <v>-0.12774836640018505</v>
      </c>
      <c r="K585" s="13">
        <f t="shared" si="178"/>
        <v>-20324551.551570117</v>
      </c>
      <c r="L585" s="13">
        <f t="shared" si="179"/>
        <v>-1677172923.3103042</v>
      </c>
      <c r="M585" s="15">
        <f t="shared" si="180"/>
        <v>-0.12774836640018516</v>
      </c>
      <c r="N585" s="13">
        <f t="shared" si="181"/>
        <v>2960845.5936546316</v>
      </c>
      <c r="O585" s="13">
        <f t="shared" si="182"/>
        <v>212207597.2933498</v>
      </c>
      <c r="P585" s="15">
        <f t="shared" si="183"/>
        <v>0.57151686144117564</v>
      </c>
      <c r="Q585" s="7">
        <f t="shared" si="184"/>
        <v>371305925.70485628</v>
      </c>
      <c r="R585" s="7">
        <f t="shared" si="185"/>
        <v>159098328.41150647</v>
      </c>
      <c r="S585" s="13">
        <f>IF('BANCO DE DADOS'!$AD$32="Sim",R585,Q585)</f>
        <v>159098328.41150647</v>
      </c>
      <c r="T585" s="9">
        <f t="shared" si="186"/>
        <v>581</v>
      </c>
      <c r="U585" s="17">
        <f t="shared" ca="1" si="189"/>
        <v>62976</v>
      </c>
    </row>
    <row r="586" spans="2:21">
      <c r="B586" s="17">
        <f t="shared" ca="1" si="187"/>
        <v>62976</v>
      </c>
      <c r="C586" s="9">
        <f t="shared" si="190"/>
        <v>582</v>
      </c>
      <c r="D586" s="9"/>
      <c r="E586" s="13">
        <f t="shared" si="188"/>
        <v>2168983.4125498654</v>
      </c>
      <c r="F586" s="14">
        <f t="shared" si="173"/>
        <v>181591863.37562644</v>
      </c>
      <c r="G586" s="15">
        <f t="shared" si="174"/>
        <v>1.1277533240292841</v>
      </c>
      <c r="H586" s="13">
        <f t="shared" si="175"/>
        <v>2388993.5060077421</v>
      </c>
      <c r="I586" s="13">
        <f t="shared" si="176"/>
        <v>194272039.24778724</v>
      </c>
      <c r="J586" s="15">
        <f t="shared" si="177"/>
        <v>-0.12775332402928408</v>
      </c>
      <c r="K586" s="13">
        <f t="shared" si="178"/>
        <v>-20570956.137838423</v>
      </c>
      <c r="L586" s="13">
        <f t="shared" si="179"/>
        <v>-1697743879.4481425</v>
      </c>
      <c r="M586" s="15">
        <f t="shared" si="180"/>
        <v>-0.12775332402928405</v>
      </c>
      <c r="N586" s="13">
        <f t="shared" si="181"/>
        <v>2997191.541674912</v>
      </c>
      <c r="O586" s="13">
        <f t="shared" si="182"/>
        <v>214842995.38562584</v>
      </c>
      <c r="P586" s="15">
        <f t="shared" si="183"/>
        <v>0.57159784136249359</v>
      </c>
      <c r="Q586" s="7">
        <f t="shared" si="184"/>
        <v>375863902.62341386</v>
      </c>
      <c r="R586" s="7">
        <f t="shared" si="185"/>
        <v>161020907.23778802</v>
      </c>
      <c r="S586" s="13">
        <f>IF('BANCO DE DADOS'!$AD$32="Sim",R586,Q586)</f>
        <v>161020907.23778802</v>
      </c>
      <c r="T586" s="9">
        <f t="shared" si="186"/>
        <v>582</v>
      </c>
      <c r="U586" s="17">
        <f t="shared" ca="1" si="189"/>
        <v>63006</v>
      </c>
    </row>
    <row r="587" spans="2:21">
      <c r="B587" s="17">
        <f t="shared" ca="1" si="187"/>
        <v>63006</v>
      </c>
      <c r="C587" s="9">
        <f t="shared" si="190"/>
        <v>583</v>
      </c>
      <c r="D587" s="9"/>
      <c r="E587" s="13">
        <f t="shared" si="188"/>
        <v>2195186.3629187178</v>
      </c>
      <c r="F587" s="14">
        <f t="shared" si="173"/>
        <v>183787049.73854515</v>
      </c>
      <c r="G587" s="15">
        <f t="shared" si="174"/>
        <v>1.127758228278303</v>
      </c>
      <c r="H587" s="13">
        <f t="shared" si="175"/>
        <v>2418319.6667424422</v>
      </c>
      <c r="I587" s="13">
        <f t="shared" si="176"/>
        <v>196690358.91452968</v>
      </c>
      <c r="J587" s="15">
        <f t="shared" si="177"/>
        <v>-0.12775822827830297</v>
      </c>
      <c r="K587" s="13">
        <f t="shared" si="178"/>
        <v>-20820338.319268286</v>
      </c>
      <c r="L587" s="13">
        <f t="shared" si="179"/>
        <v>-1718564217.7674108</v>
      </c>
      <c r="M587" s="15">
        <f t="shared" si="180"/>
        <v>-0.12775822827830291</v>
      </c>
      <c r="N587" s="13">
        <f t="shared" si="181"/>
        <v>3033980.2866250244</v>
      </c>
      <c r="O587" s="13">
        <f t="shared" si="182"/>
        <v>217510697.23379818</v>
      </c>
      <c r="P587" s="15">
        <f t="shared" si="183"/>
        <v>0.57167835011231294</v>
      </c>
      <c r="Q587" s="7">
        <f t="shared" si="184"/>
        <v>380477408.65307504</v>
      </c>
      <c r="R587" s="7">
        <f t="shared" si="185"/>
        <v>162966711.41927686</v>
      </c>
      <c r="S587" s="13">
        <f>IF('BANCO DE DADOS'!$AD$32="Sim",R587,Q587)</f>
        <v>162966711.41927686</v>
      </c>
      <c r="T587" s="9">
        <f t="shared" si="186"/>
        <v>583</v>
      </c>
      <c r="U587" s="17">
        <f t="shared" ca="1" si="189"/>
        <v>63037</v>
      </c>
    </row>
    <row r="588" spans="2:21">
      <c r="B588" s="17">
        <f t="shared" ca="1" si="187"/>
        <v>63037</v>
      </c>
      <c r="C588" s="9">
        <f t="shared" si="190"/>
        <v>584</v>
      </c>
      <c r="D588" s="9"/>
      <c r="E588" s="13">
        <f t="shared" si="188"/>
        <v>2221705.8646286549</v>
      </c>
      <c r="F588" s="14">
        <f t="shared" si="173"/>
        <v>186008755.60317379</v>
      </c>
      <c r="G588" s="15">
        <f t="shared" si="174"/>
        <v>1.1277630797068288</v>
      </c>
      <c r="H588" s="13">
        <f t="shared" si="175"/>
        <v>2448003.1034499644</v>
      </c>
      <c r="I588" s="13">
        <f t="shared" si="176"/>
        <v>199138362.01797965</v>
      </c>
      <c r="J588" s="15">
        <f t="shared" si="177"/>
        <v>-0.12776307970682876</v>
      </c>
      <c r="K588" s="13">
        <f t="shared" si="178"/>
        <v>-21072734.066160649</v>
      </c>
      <c r="L588" s="13">
        <f t="shared" si="179"/>
        <v>-1739636951.8335714</v>
      </c>
      <c r="M588" s="15">
        <f t="shared" si="180"/>
        <v>-0.12776307970682885</v>
      </c>
      <c r="N588" s="13">
        <f t="shared" si="181"/>
        <v>3071217.2016985947</v>
      </c>
      <c r="O588" s="13">
        <f t="shared" si="182"/>
        <v>220211096.08414051</v>
      </c>
      <c r="P588" s="15">
        <f t="shared" si="183"/>
        <v>0.57175839051909794</v>
      </c>
      <c r="Q588" s="7">
        <f t="shared" si="184"/>
        <v>385147117.62115365</v>
      </c>
      <c r="R588" s="7">
        <f t="shared" si="185"/>
        <v>164936021.53701314</v>
      </c>
      <c r="S588" s="13">
        <f>IF('BANCO DE DADOS'!$AD$32="Sim",R588,Q588)</f>
        <v>164936021.53701314</v>
      </c>
      <c r="T588" s="9">
        <f t="shared" si="186"/>
        <v>584</v>
      </c>
      <c r="U588" s="17">
        <f t="shared" ca="1" si="189"/>
        <v>63068</v>
      </c>
    </row>
    <row r="589" spans="2:21">
      <c r="B589" s="17">
        <f t="shared" ca="1" si="187"/>
        <v>63068</v>
      </c>
      <c r="C589" s="9">
        <f t="shared" si="190"/>
        <v>585</v>
      </c>
      <c r="D589" s="9"/>
      <c r="E589" s="13">
        <f t="shared" si="188"/>
        <v>2248545.7418578747</v>
      </c>
      <c r="F589" s="14">
        <f t="shared" si="173"/>
        <v>188257301.34503168</v>
      </c>
      <c r="G589" s="15">
        <f t="shared" si="174"/>
        <v>1.1277678788688046</v>
      </c>
      <c r="H589" s="13">
        <f t="shared" si="175"/>
        <v>2478048.1515555354</v>
      </c>
      <c r="I589" s="13">
        <f t="shared" si="176"/>
        <v>201616410.16953519</v>
      </c>
      <c r="J589" s="15">
        <f t="shared" si="177"/>
        <v>-0.12776787886880459</v>
      </c>
      <c r="K589" s="13">
        <f t="shared" si="178"/>
        <v>-21328179.78336677</v>
      </c>
      <c r="L589" s="13">
        <f t="shared" si="179"/>
        <v>-1760965131.6169381</v>
      </c>
      <c r="M589" s="15">
        <f t="shared" si="180"/>
        <v>-0.12776787886880467</v>
      </c>
      <c r="N589" s="13">
        <f t="shared" si="181"/>
        <v>3108907.7251550723</v>
      </c>
      <c r="O589" s="13">
        <f t="shared" si="182"/>
        <v>222944589.95290217</v>
      </c>
      <c r="P589" s="15">
        <f t="shared" si="183"/>
        <v>0.5718379653934994</v>
      </c>
      <c r="Q589" s="7">
        <f t="shared" si="184"/>
        <v>389873711.51456708</v>
      </c>
      <c r="R589" s="7">
        <f t="shared" si="185"/>
        <v>166929121.56166491</v>
      </c>
      <c r="S589" s="13">
        <f>IF('BANCO DE DADOS'!$AD$32="Sim",R589,Q589)</f>
        <v>166929121.56166491</v>
      </c>
      <c r="T589" s="9">
        <f t="shared" si="186"/>
        <v>585</v>
      </c>
      <c r="U589" s="17">
        <f t="shared" ca="1" si="189"/>
        <v>63098</v>
      </c>
    </row>
    <row r="590" spans="2:21">
      <c r="B590" s="17">
        <f t="shared" ca="1" si="187"/>
        <v>63098</v>
      </c>
      <c r="C590" s="9">
        <f t="shared" si="190"/>
        <v>586</v>
      </c>
      <c r="D590" s="9"/>
      <c r="E590" s="13">
        <f t="shared" si="188"/>
        <v>2275709.8649835242</v>
      </c>
      <c r="F590" s="14">
        <f t="shared" si="173"/>
        <v>190533011.21001521</v>
      </c>
      <c r="G590" s="15">
        <f t="shared" si="174"/>
        <v>1.1277726263125816</v>
      </c>
      <c r="H590" s="13">
        <f t="shared" si="175"/>
        <v>2508459.1989835156</v>
      </c>
      <c r="I590" s="13">
        <f t="shared" si="176"/>
        <v>204124869.36851871</v>
      </c>
      <c r="J590" s="15">
        <f t="shared" si="177"/>
        <v>-0.12777262631258157</v>
      </c>
      <c r="K590" s="13">
        <f t="shared" si="178"/>
        <v>-21586712.315537781</v>
      </c>
      <c r="L590" s="13">
        <f t="shared" si="179"/>
        <v>-1782551843.9324758</v>
      </c>
      <c r="M590" s="15">
        <f t="shared" si="180"/>
        <v>-0.1277726263125816</v>
      </c>
      <c r="N590" s="13">
        <f t="shared" si="181"/>
        <v>3147057.3611067622</v>
      </c>
      <c r="O590" s="13">
        <f t="shared" si="182"/>
        <v>225711581.68405664</v>
      </c>
      <c r="P590" s="15">
        <f t="shared" si="183"/>
        <v>0.57191707752847387</v>
      </c>
      <c r="Q590" s="7">
        <f t="shared" si="184"/>
        <v>394657880.57853407</v>
      </c>
      <c r="R590" s="7">
        <f t="shared" si="185"/>
        <v>168946298.89447743</v>
      </c>
      <c r="S590" s="13">
        <f>IF('BANCO DE DADOS'!$AD$32="Sim",R590,Q590)</f>
        <v>168946298.89447743</v>
      </c>
      <c r="T590" s="9">
        <f t="shared" si="186"/>
        <v>586</v>
      </c>
      <c r="U590" s="17">
        <f t="shared" ca="1" si="189"/>
        <v>63129</v>
      </c>
    </row>
    <row r="591" spans="2:21">
      <c r="B591" s="17">
        <f t="shared" ca="1" si="187"/>
        <v>63129</v>
      </c>
      <c r="C591" s="9">
        <f t="shared" si="190"/>
        <v>587</v>
      </c>
      <c r="D591" s="9"/>
      <c r="E591" s="13">
        <f t="shared" si="188"/>
        <v>2303202.1511398163</v>
      </c>
      <c r="F591" s="14">
        <f t="shared" si="173"/>
        <v>192836213.36115503</v>
      </c>
      <c r="G591" s="15">
        <f t="shared" si="174"/>
        <v>1.1277773225809731</v>
      </c>
      <c r="H591" s="13">
        <f t="shared" si="175"/>
        <v>2539240.6867924263</v>
      </c>
      <c r="I591" s="13">
        <f t="shared" si="176"/>
        <v>206664110.05531114</v>
      </c>
      <c r="J591" s="15">
        <f t="shared" si="177"/>
        <v>-0.12777732258097307</v>
      </c>
      <c r="K591" s="13">
        <f t="shared" si="178"/>
        <v>-21848368.952437878</v>
      </c>
      <c r="L591" s="13">
        <f t="shared" si="179"/>
        <v>-1804400212.8849137</v>
      </c>
      <c r="M591" s="15">
        <f t="shared" si="180"/>
        <v>-0.12777732258097302</v>
      </c>
      <c r="N591" s="13">
        <f t="shared" si="181"/>
        <v>3185671.680315373</v>
      </c>
      <c r="O591" s="13">
        <f t="shared" si="182"/>
        <v>228512479.00774914</v>
      </c>
      <c r="P591" s="15">
        <f t="shared" si="183"/>
        <v>0.57199572969940304</v>
      </c>
      <c r="Q591" s="7">
        <f t="shared" si="184"/>
        <v>399500323.4164663</v>
      </c>
      <c r="R591" s="7">
        <f t="shared" si="185"/>
        <v>170987844.40871716</v>
      </c>
      <c r="S591" s="13">
        <f>IF('BANCO DE DADOS'!$AD$32="Sim",R591,Q591)</f>
        <v>170987844.40871716</v>
      </c>
      <c r="T591" s="9">
        <f t="shared" si="186"/>
        <v>587</v>
      </c>
      <c r="U591" s="17">
        <f t="shared" ca="1" si="189"/>
        <v>63159</v>
      </c>
    </row>
    <row r="592" spans="2:21">
      <c r="B592" s="17">
        <f t="shared" ca="1" si="187"/>
        <v>63159</v>
      </c>
      <c r="C592" s="9">
        <f t="shared" si="190"/>
        <v>588</v>
      </c>
      <c r="D592" s="9">
        <v>49</v>
      </c>
      <c r="E592" s="13">
        <f t="shared" si="188"/>
        <v>2331026.5647828891</v>
      </c>
      <c r="F592" s="14">
        <f t="shared" si="173"/>
        <v>195167239.92593792</v>
      </c>
      <c r="G592" s="15">
        <f t="shared" si="174"/>
        <v>1.1277819682113073</v>
      </c>
      <c r="H592" s="13">
        <f t="shared" si="175"/>
        <v>2570397.1098176525</v>
      </c>
      <c r="I592" s="13">
        <f t="shared" si="176"/>
        <v>209234507.1651288</v>
      </c>
      <c r="J592" s="15">
        <f t="shared" si="177"/>
        <v>-0.12778196821130727</v>
      </c>
      <c r="K592" s="13">
        <f t="shared" si="178"/>
        <v>-22113187.434321612</v>
      </c>
      <c r="L592" s="13">
        <f t="shared" si="179"/>
        <v>-1826513400.3192353</v>
      </c>
      <c r="M592" s="15">
        <f t="shared" si="180"/>
        <v>-0.12778196821130725</v>
      </c>
      <c r="N592" s="13">
        <f t="shared" si="181"/>
        <v>3224756.3209981914</v>
      </c>
      <c r="O592" s="13">
        <f t="shared" si="182"/>
        <v>231347694.59945053</v>
      </c>
      <c r="P592" s="15">
        <f t="shared" si="183"/>
        <v>0.57207392466421159</v>
      </c>
      <c r="Q592" s="7">
        <f t="shared" si="184"/>
        <v>404401747.09106684</v>
      </c>
      <c r="R592" s="7">
        <f t="shared" si="185"/>
        <v>173054052.49161631</v>
      </c>
      <c r="S592" s="13">
        <f>IF('BANCO DE DADOS'!$AD$32="Sim",R592,Q592)</f>
        <v>173054052.49161631</v>
      </c>
      <c r="T592" s="9">
        <f t="shared" si="186"/>
        <v>588</v>
      </c>
      <c r="U592" s="17">
        <f t="shared" ca="1" si="189"/>
        <v>63190</v>
      </c>
    </row>
    <row r="593" spans="2:21">
      <c r="B593" s="17">
        <f t="shared" ca="1" si="187"/>
        <v>63190</v>
      </c>
      <c r="C593" s="9">
        <f t="shared" si="190"/>
        <v>589</v>
      </c>
      <c r="D593" s="9"/>
      <c r="E593" s="13">
        <f t="shared" si="188"/>
        <v>2359187.1182624921</v>
      </c>
      <c r="F593" s="14">
        <f t="shared" si="173"/>
        <v>197526427.04420042</v>
      </c>
      <c r="G593" s="15">
        <f t="shared" si="174"/>
        <v>1.1277865637354796</v>
      </c>
      <c r="H593" s="13">
        <f t="shared" si="175"/>
        <v>2601933.0173219163</v>
      </c>
      <c r="I593" s="13">
        <f t="shared" si="176"/>
        <v>211836440.18245071</v>
      </c>
      <c r="J593" s="15">
        <f t="shared" si="177"/>
        <v>-0.12778656373547959</v>
      </c>
      <c r="K593" s="13">
        <f t="shared" si="178"/>
        <v>-22381205.957376122</v>
      </c>
      <c r="L593" s="13">
        <f t="shared" si="179"/>
        <v>-1848894606.2766113</v>
      </c>
      <c r="M593" s="15">
        <f t="shared" si="180"/>
        <v>-0.1277865637354795</v>
      </c>
      <c r="N593" s="13">
        <f t="shared" si="181"/>
        <v>3264316.9896440036</v>
      </c>
      <c r="O593" s="13">
        <f t="shared" si="182"/>
        <v>234217646.13982695</v>
      </c>
      <c r="P593" s="15">
        <f t="shared" si="183"/>
        <v>0.57215166516348459</v>
      </c>
      <c r="Q593" s="7">
        <f t="shared" si="184"/>
        <v>409362867.22665125</v>
      </c>
      <c r="R593" s="7">
        <f t="shared" si="185"/>
        <v>175145221.0868243</v>
      </c>
      <c r="S593" s="13">
        <f>IF('BANCO DE DADOS'!$AD$32="Sim",R593,Q593)</f>
        <v>175145221.0868243</v>
      </c>
      <c r="T593" s="9">
        <f t="shared" si="186"/>
        <v>589</v>
      </c>
      <c r="U593" s="17">
        <f t="shared" ca="1" si="189"/>
        <v>63221</v>
      </c>
    </row>
    <row r="594" spans="2:21">
      <c r="B594" s="17">
        <f t="shared" ca="1" si="187"/>
        <v>63221</v>
      </c>
      <c r="C594" s="9">
        <f t="shared" si="190"/>
        <v>590</v>
      </c>
      <c r="D594" s="9"/>
      <c r="E594" s="13">
        <f t="shared" si="188"/>
        <v>2387687.8724005772</v>
      </c>
      <c r="F594" s="14">
        <f t="shared" si="173"/>
        <v>199914114.916601</v>
      </c>
      <c r="G594" s="15">
        <f t="shared" si="174"/>
        <v>1.1277911096800042</v>
      </c>
      <c r="H594" s="13">
        <f t="shared" si="175"/>
        <v>2633853.0136536104</v>
      </c>
      <c r="I594" s="13">
        <f t="shared" si="176"/>
        <v>214470293.19610432</v>
      </c>
      <c r="J594" s="15">
        <f t="shared" si="177"/>
        <v>-0.12779110968000418</v>
      </c>
      <c r="K594" s="13">
        <f t="shared" si="178"/>
        <v>-22652463.1792292</v>
      </c>
      <c r="L594" s="13">
        <f t="shared" si="179"/>
        <v>-1871547069.4558406</v>
      </c>
      <c r="M594" s="15">
        <f t="shared" si="180"/>
        <v>-0.12779110968000426</v>
      </c>
      <c r="N594" s="13">
        <f t="shared" si="181"/>
        <v>3304359.4618388815</v>
      </c>
      <c r="O594" s="13">
        <f t="shared" si="182"/>
        <v>237122756.37533367</v>
      </c>
      <c r="P594" s="15">
        <f t="shared" si="183"/>
        <v>0.57222895392058359</v>
      </c>
      <c r="Q594" s="7">
        <f t="shared" si="184"/>
        <v>414384408.11270547</v>
      </c>
      <c r="R594" s="7">
        <f t="shared" si="185"/>
        <v>177261651.7373718</v>
      </c>
      <c r="S594" s="13">
        <f>IF('BANCO DE DADOS'!$AD$32="Sim",R594,Q594)</f>
        <v>177261651.7373718</v>
      </c>
      <c r="T594" s="9">
        <f t="shared" si="186"/>
        <v>590</v>
      </c>
      <c r="U594" s="17">
        <f t="shared" ca="1" si="189"/>
        <v>63249</v>
      </c>
    </row>
    <row r="595" spans="2:21">
      <c r="B595" s="17">
        <f t="shared" ca="1" si="187"/>
        <v>63249</v>
      </c>
      <c r="C595" s="9">
        <f t="shared" si="190"/>
        <v>591</v>
      </c>
      <c r="D595" s="9"/>
      <c r="E595" s="13">
        <f t="shared" si="188"/>
        <v>2416532.9370768773</v>
      </c>
      <c r="F595" s="14">
        <f t="shared" si="173"/>
        <v>202330647.85367787</v>
      </c>
      <c r="G595" s="15">
        <f t="shared" si="174"/>
        <v>1.1277956065660661</v>
      </c>
      <c r="H595" s="13">
        <f t="shared" si="175"/>
        <v>2666161.7589130965</v>
      </c>
      <c r="I595" s="13">
        <f t="shared" si="176"/>
        <v>217136454.95501742</v>
      </c>
      <c r="J595" s="15">
        <f t="shared" si="177"/>
        <v>-0.12779560656606614</v>
      </c>
      <c r="K595" s="13">
        <f t="shared" si="178"/>
        <v>-22926998.224523753</v>
      </c>
      <c r="L595" s="13">
        <f t="shared" si="179"/>
        <v>-1894474067.6803644</v>
      </c>
      <c r="M595" s="15">
        <f t="shared" si="180"/>
        <v>-0.12779560656606612</v>
      </c>
      <c r="N595" s="13">
        <f t="shared" si="181"/>
        <v>3344889.5831019501</v>
      </c>
      <c r="O595" s="13">
        <f t="shared" si="182"/>
        <v>240063453.17954132</v>
      </c>
      <c r="P595" s="15">
        <f t="shared" si="183"/>
        <v>0.57230579364176271</v>
      </c>
      <c r="Q595" s="7">
        <f t="shared" si="184"/>
        <v>419467102.80869544</v>
      </c>
      <c r="R595" s="7">
        <f t="shared" si="185"/>
        <v>179403649.62915412</v>
      </c>
      <c r="S595" s="13">
        <f>IF('BANCO DE DADOS'!$AD$32="Sim",R595,Q595)</f>
        <v>179403649.62915412</v>
      </c>
      <c r="T595" s="9">
        <f t="shared" si="186"/>
        <v>591</v>
      </c>
      <c r="U595" s="17">
        <f t="shared" ca="1" si="189"/>
        <v>63280</v>
      </c>
    </row>
    <row r="596" spans="2:21">
      <c r="B596" s="17">
        <f t="shared" ca="1" si="187"/>
        <v>63280</v>
      </c>
      <c r="C596" s="9">
        <f t="shared" si="190"/>
        <v>592</v>
      </c>
      <c r="D596" s="9"/>
      <c r="E596" s="13">
        <f t="shared" si="188"/>
        <v>2445726.4718215638</v>
      </c>
      <c r="F596" s="14">
        <f t="shared" si="173"/>
        <v>204776374.32549945</v>
      </c>
      <c r="G596" s="15">
        <f t="shared" si="174"/>
        <v>1.127800054909571</v>
      </c>
      <c r="H596" s="13">
        <f t="shared" si="175"/>
        <v>2698863.9696270507</v>
      </c>
      <c r="I596" s="13">
        <f t="shared" si="176"/>
        <v>219835318.92464447</v>
      </c>
      <c r="J596" s="15">
        <f t="shared" si="177"/>
        <v>-0.12780005490957103</v>
      </c>
      <c r="K596" s="13">
        <f t="shared" si="178"/>
        <v>-23204850.690559775</v>
      </c>
      <c r="L596" s="13">
        <f t="shared" si="179"/>
        <v>-1917678918.3709242</v>
      </c>
      <c r="M596" s="15">
        <f t="shared" si="180"/>
        <v>-0.12780005490957108</v>
      </c>
      <c r="N596" s="13">
        <f t="shared" si="181"/>
        <v>3385913.2697312571</v>
      </c>
      <c r="O596" s="13">
        <f t="shared" si="182"/>
        <v>243040169.61520433</v>
      </c>
      <c r="P596" s="15">
        <f t="shared" si="183"/>
        <v>0.57238218701628252</v>
      </c>
      <c r="Q596" s="7">
        <f t="shared" si="184"/>
        <v>424611693.250144</v>
      </c>
      <c r="R596" s="7">
        <f t="shared" si="185"/>
        <v>181571523.63493967</v>
      </c>
      <c r="S596" s="13">
        <f>IF('BANCO DE DADOS'!$AD$32="Sim",R596,Q596)</f>
        <v>181571523.63493967</v>
      </c>
      <c r="T596" s="9">
        <f t="shared" si="186"/>
        <v>592</v>
      </c>
      <c r="U596" s="17">
        <f t="shared" ca="1" si="189"/>
        <v>63310</v>
      </c>
    </row>
    <row r="597" spans="2:21">
      <c r="B597" s="17">
        <f t="shared" ca="1" si="187"/>
        <v>63310</v>
      </c>
      <c r="C597" s="9">
        <f t="shared" si="190"/>
        <v>593</v>
      </c>
      <c r="D597" s="9"/>
      <c r="E597" s="13">
        <f t="shared" si="188"/>
        <v>2475272.6864150586</v>
      </c>
      <c r="F597" s="14">
        <f t="shared" si="173"/>
        <v>207251647.01191449</v>
      </c>
      <c r="G597" s="15">
        <f t="shared" si="174"/>
        <v>1.1278044552211968</v>
      </c>
      <c r="H597" s="13">
        <f t="shared" si="175"/>
        <v>2731964.419430967</v>
      </c>
      <c r="I597" s="13">
        <f t="shared" si="176"/>
        <v>222567283.34407544</v>
      </c>
      <c r="J597" s="15">
        <f t="shared" si="177"/>
        <v>-0.12780445522119677</v>
      </c>
      <c r="K597" s="13">
        <f t="shared" si="178"/>
        <v>-23486060.653004289</v>
      </c>
      <c r="L597" s="13">
        <f t="shared" si="179"/>
        <v>-1941164979.0239286</v>
      </c>
      <c r="M597" s="15">
        <f t="shared" si="180"/>
        <v>-0.12780445522119668</v>
      </c>
      <c r="N597" s="13">
        <f t="shared" si="181"/>
        <v>3427436.5096598719</v>
      </c>
      <c r="O597" s="13">
        <f t="shared" si="182"/>
        <v>246053343.99707985</v>
      </c>
      <c r="P597" s="15">
        <f t="shared" si="183"/>
        <v>0.5724581367165249</v>
      </c>
      <c r="Q597" s="7">
        <f t="shared" si="184"/>
        <v>429818930.35599005</v>
      </c>
      <c r="R597" s="7">
        <f t="shared" si="185"/>
        <v>183765586.3589102</v>
      </c>
      <c r="S597" s="13">
        <f>IF('BANCO DE DADOS'!$AD$32="Sim",R597,Q597)</f>
        <v>183765586.3589102</v>
      </c>
      <c r="T597" s="9">
        <f t="shared" si="186"/>
        <v>593</v>
      </c>
      <c r="U597" s="17">
        <f t="shared" ca="1" si="189"/>
        <v>63341</v>
      </c>
    </row>
    <row r="598" spans="2:21">
      <c r="B598" s="17">
        <f t="shared" ca="1" si="187"/>
        <v>63341</v>
      </c>
      <c r="C598" s="9">
        <f t="shared" si="190"/>
        <v>594</v>
      </c>
      <c r="D598" s="9"/>
      <c r="E598" s="13">
        <f t="shared" si="188"/>
        <v>2505175.8414950971</v>
      </c>
      <c r="F598" s="14">
        <f t="shared" si="173"/>
        <v>209756822.85340959</v>
      </c>
      <c r="G598" s="15">
        <f t="shared" si="174"/>
        <v>1.1278088080064426</v>
      </c>
      <c r="H598" s="13">
        <f t="shared" si="175"/>
        <v>2765467.9397599073</v>
      </c>
      <c r="I598" s="13">
        <f t="shared" si="176"/>
        <v>225332751.28383535</v>
      </c>
      <c r="J598" s="15">
        <f t="shared" si="177"/>
        <v>-0.12780880800644256</v>
      </c>
      <c r="K598" s="13">
        <f t="shared" si="178"/>
        <v>-23770668.671670526</v>
      </c>
      <c r="L598" s="13">
        <f t="shared" si="179"/>
        <v>-1964935647.6955991</v>
      </c>
      <c r="M598" s="15">
        <f t="shared" si="180"/>
        <v>-0.12780880800644265</v>
      </c>
      <c r="N598" s="13">
        <f t="shared" si="181"/>
        <v>3469465.3633223274</v>
      </c>
      <c r="O598" s="13">
        <f t="shared" si="182"/>
        <v>249103419.955506</v>
      </c>
      <c r="P598" s="15">
        <f t="shared" si="183"/>
        <v>0.57253364539810503</v>
      </c>
      <c r="Q598" s="7">
        <f t="shared" si="184"/>
        <v>435089574.13724506</v>
      </c>
      <c r="R598" s="7">
        <f t="shared" si="185"/>
        <v>185986154.18173906</v>
      </c>
      <c r="S598" s="13">
        <f>IF('BANCO DE DADOS'!$AD$32="Sim",R598,Q598)</f>
        <v>185986154.18173906</v>
      </c>
      <c r="T598" s="9">
        <f t="shared" si="186"/>
        <v>594</v>
      </c>
      <c r="U598" s="17">
        <f t="shared" ca="1" si="189"/>
        <v>63371</v>
      </c>
    </row>
    <row r="599" spans="2:21">
      <c r="B599" s="17">
        <f t="shared" ca="1" si="187"/>
        <v>63371</v>
      </c>
      <c r="C599" s="9">
        <f t="shared" si="190"/>
        <v>595</v>
      </c>
      <c r="D599" s="9"/>
      <c r="E599" s="13">
        <f t="shared" si="188"/>
        <v>2535440.2491711215</v>
      </c>
      <c r="F599" s="14">
        <f t="shared" si="173"/>
        <v>212292263.1025807</v>
      </c>
      <c r="G599" s="15">
        <f t="shared" si="174"/>
        <v>1.1278131137656799</v>
      </c>
      <c r="H599" s="13">
        <f t="shared" si="175"/>
        <v>2799379.4205476046</v>
      </c>
      <c r="I599" s="13">
        <f t="shared" si="176"/>
        <v>228132130.70438296</v>
      </c>
      <c r="J599" s="15">
        <f t="shared" si="177"/>
        <v>-0.12781311376567994</v>
      </c>
      <c r="K599" s="13">
        <f t="shared" si="178"/>
        <v>-24058715.796366632</v>
      </c>
      <c r="L599" s="13">
        <f t="shared" si="179"/>
        <v>-1988994363.4919658</v>
      </c>
      <c r="M599" s="15">
        <f t="shared" si="180"/>
        <v>-0.12781311376567991</v>
      </c>
      <c r="N599" s="13">
        <f t="shared" si="181"/>
        <v>3512005.9645315427</v>
      </c>
      <c r="O599" s="13">
        <f t="shared" si="182"/>
        <v>252190846.50074974</v>
      </c>
      <c r="P599" s="15">
        <f t="shared" si="183"/>
        <v>0.57260871569998451</v>
      </c>
      <c r="Q599" s="7">
        <f t="shared" si="184"/>
        <v>440424393.8069638</v>
      </c>
      <c r="R599" s="7">
        <f t="shared" si="185"/>
        <v>188233547.30621406</v>
      </c>
      <c r="S599" s="13">
        <f>IF('BANCO DE DADOS'!$AD$32="Sim",R599,Q599)</f>
        <v>188233547.30621406</v>
      </c>
      <c r="T599" s="9">
        <f t="shared" si="186"/>
        <v>595</v>
      </c>
      <c r="U599" s="17">
        <f t="shared" ca="1" si="189"/>
        <v>63402</v>
      </c>
    </row>
    <row r="600" spans="2:21">
      <c r="B600" s="17">
        <f t="shared" ca="1" si="187"/>
        <v>63402</v>
      </c>
      <c r="C600" s="9">
        <f t="shared" si="190"/>
        <v>596</v>
      </c>
      <c r="D600" s="9"/>
      <c r="E600" s="13">
        <f t="shared" si="188"/>
        <v>2566070.2736460986</v>
      </c>
      <c r="F600" s="14">
        <f t="shared" si="173"/>
        <v>214858333.37622678</v>
      </c>
      <c r="G600" s="15">
        <f t="shared" si="174"/>
        <v>1.1278173729942003</v>
      </c>
      <c r="H600" s="13">
        <f t="shared" si="175"/>
        <v>2833703.8109340132</v>
      </c>
      <c r="I600" s="13">
        <f t="shared" si="176"/>
        <v>230965834.51531696</v>
      </c>
      <c r="J600" s="15">
        <f t="shared" si="177"/>
        <v>-0.12781737299420026</v>
      </c>
      <c r="K600" s="13">
        <f t="shared" si="178"/>
        <v>-24350243.572815269</v>
      </c>
      <c r="L600" s="13">
        <f t="shared" si="179"/>
        <v>-2013344607.064781</v>
      </c>
      <c r="M600" s="15">
        <f t="shared" si="180"/>
        <v>-0.12781737299420037</v>
      </c>
      <c r="N600" s="13">
        <f t="shared" si="181"/>
        <v>3555064.5213663401</v>
      </c>
      <c r="O600" s="13">
        <f t="shared" si="182"/>
        <v>255316078.08813241</v>
      </c>
      <c r="P600" s="15">
        <f t="shared" si="183"/>
        <v>0.57268335024458206</v>
      </c>
      <c r="Q600" s="7">
        <f t="shared" si="184"/>
        <v>445824167.89154392</v>
      </c>
      <c r="R600" s="7">
        <f t="shared" si="185"/>
        <v>190508089.80341151</v>
      </c>
      <c r="S600" s="13">
        <f>IF('BANCO DE DADOS'!$AD$32="Sim",R600,Q600)</f>
        <v>190508089.80341151</v>
      </c>
      <c r="T600" s="9">
        <f t="shared" si="186"/>
        <v>596</v>
      </c>
      <c r="U600" s="17">
        <f t="shared" ca="1" si="189"/>
        <v>63433</v>
      </c>
    </row>
    <row r="601" spans="2:21">
      <c r="B601" s="17">
        <f t="shared" ca="1" si="187"/>
        <v>63433</v>
      </c>
      <c r="C601" s="9">
        <f t="shared" si="190"/>
        <v>597</v>
      </c>
      <c r="D601" s="9"/>
      <c r="E601" s="13">
        <f t="shared" si="188"/>
        <v>2597070.3318458479</v>
      </c>
      <c r="F601" s="14">
        <f t="shared" si="173"/>
        <v>217455403.70807263</v>
      </c>
      <c r="G601" s="15">
        <f t="shared" si="174"/>
        <v>1.1278215861822654</v>
      </c>
      <c r="H601" s="13">
        <f t="shared" si="175"/>
        <v>2868446.1199814179</v>
      </c>
      <c r="I601" s="13">
        <f t="shared" si="176"/>
        <v>233834280.63529837</v>
      </c>
      <c r="J601" s="15">
        <f t="shared" si="177"/>
        <v>-0.12782158618226536</v>
      </c>
      <c r="K601" s="13">
        <f t="shared" si="178"/>
        <v>-24645294.048644602</v>
      </c>
      <c r="L601" s="13">
        <f t="shared" si="179"/>
        <v>-2037989901.1134255</v>
      </c>
      <c r="M601" s="15">
        <f t="shared" si="180"/>
        <v>-0.1278215861822653</v>
      </c>
      <c r="N601" s="13">
        <f t="shared" si="181"/>
        <v>3598647.3170696939</v>
      </c>
      <c r="O601" s="13">
        <f t="shared" si="182"/>
        <v>258479574.68394312</v>
      </c>
      <c r="P601" s="15">
        <f t="shared" si="183"/>
        <v>0.57275755163788478</v>
      </c>
      <c r="Q601" s="7">
        <f t="shared" si="184"/>
        <v>451289684.34337115</v>
      </c>
      <c r="R601" s="7">
        <f t="shared" si="185"/>
        <v>192810109.65942803</v>
      </c>
      <c r="S601" s="13">
        <f>IF('BANCO DE DADOS'!$AD$32="Sim",R601,Q601)</f>
        <v>192810109.65942803</v>
      </c>
      <c r="T601" s="9">
        <f t="shared" si="186"/>
        <v>597</v>
      </c>
      <c r="U601" s="17">
        <f t="shared" ca="1" si="189"/>
        <v>63463</v>
      </c>
    </row>
    <row r="602" spans="2:21">
      <c r="B602" s="17">
        <f t="shared" ca="1" si="187"/>
        <v>63463</v>
      </c>
      <c r="C602" s="9">
        <f t="shared" si="190"/>
        <v>598</v>
      </c>
      <c r="D602" s="9"/>
      <c r="E602" s="13">
        <f t="shared" si="188"/>
        <v>2628444.8940559737</v>
      </c>
      <c r="F602" s="14">
        <f t="shared" si="173"/>
        <v>220083848.6021286</v>
      </c>
      <c r="G602" s="15">
        <f t="shared" si="174"/>
        <v>1.1278257538151535</v>
      </c>
      <c r="H602" s="13">
        <f t="shared" si="175"/>
        <v>2903611.4173991936</v>
      </c>
      <c r="I602" s="13">
        <f t="shared" si="176"/>
        <v>236737892.05269757</v>
      </c>
      <c r="J602" s="15">
        <f t="shared" si="177"/>
        <v>-0.12782575381515349</v>
      </c>
      <c r="K602" s="13">
        <f t="shared" si="178"/>
        <v>-24943909.779451638</v>
      </c>
      <c r="L602" s="13">
        <f t="shared" si="179"/>
        <v>-2062933810.8928771</v>
      </c>
      <c r="M602" s="15">
        <f t="shared" si="180"/>
        <v>-0.1278257538151536</v>
      </c>
      <c r="N602" s="13">
        <f t="shared" si="181"/>
        <v>3642760.7109578406</v>
      </c>
      <c r="O602" s="13">
        <f t="shared" si="182"/>
        <v>261681801.83214933</v>
      </c>
      <c r="P602" s="15">
        <f t="shared" si="183"/>
        <v>0.57283132246955748</v>
      </c>
      <c r="Q602" s="7">
        <f t="shared" si="184"/>
        <v>456821740.65482628</v>
      </c>
      <c r="R602" s="7">
        <f t="shared" si="185"/>
        <v>195139938.82267696</v>
      </c>
      <c r="S602" s="13">
        <f>IF('BANCO DE DADOS'!$AD$32="Sim",R602,Q602)</f>
        <v>195139938.82267696</v>
      </c>
      <c r="T602" s="9">
        <f t="shared" si="186"/>
        <v>598</v>
      </c>
      <c r="U602" s="17">
        <f t="shared" ca="1" si="189"/>
        <v>63494</v>
      </c>
    </row>
    <row r="603" spans="2:21">
      <c r="B603" s="17">
        <f t="shared" ca="1" si="187"/>
        <v>63494</v>
      </c>
      <c r="C603" s="9">
        <f t="shared" si="190"/>
        <v>599</v>
      </c>
      <c r="D603" s="9"/>
      <c r="E603" s="13">
        <f t="shared" si="188"/>
        <v>2660198.4845664906</v>
      </c>
      <c r="F603" s="14">
        <f t="shared" si="173"/>
        <v>222744047.08669508</v>
      </c>
      <c r="G603" s="15">
        <f t="shared" si="174"/>
        <v>1.1278298763732102</v>
      </c>
      <c r="H603" s="13">
        <f t="shared" si="175"/>
        <v>2939204.8342773304</v>
      </c>
      <c r="I603" s="13">
        <f t="shared" si="176"/>
        <v>239677096.8869749</v>
      </c>
      <c r="J603" s="15">
        <f t="shared" si="177"/>
        <v>-0.12782987637321019</v>
      </c>
      <c r="K603" s="13">
        <f t="shared" si="178"/>
        <v>-25246133.834938973</v>
      </c>
      <c r="L603" s="13">
        <f t="shared" si="179"/>
        <v>-2088179944.7278161</v>
      </c>
      <c r="M603" s="15">
        <f t="shared" si="180"/>
        <v>-0.12782987637321019</v>
      </c>
      <c r="N603" s="13">
        <f t="shared" si="181"/>
        <v>3687411.1393403714</v>
      </c>
      <c r="O603" s="13">
        <f t="shared" si="182"/>
        <v>264923230.72191402</v>
      </c>
      <c r="P603" s="15">
        <f t="shared" si="183"/>
        <v>0.57290466531305184</v>
      </c>
      <c r="Q603" s="7">
        <f t="shared" si="184"/>
        <v>462421143.97367013</v>
      </c>
      <c r="R603" s="7">
        <f t="shared" si="185"/>
        <v>197497913.2517561</v>
      </c>
      <c r="S603" s="13">
        <f>IF('BANCO DE DADOS'!$AD$32="Sim",R603,Q603)</f>
        <v>197497913.2517561</v>
      </c>
      <c r="T603" s="9">
        <f t="shared" si="186"/>
        <v>599</v>
      </c>
      <c r="U603" s="17">
        <f t="shared" ca="1" si="189"/>
        <v>63524</v>
      </c>
    </row>
    <row r="604" spans="2:21">
      <c r="B604" s="17">
        <f t="shared" ca="1" si="187"/>
        <v>63524</v>
      </c>
      <c r="C604" s="9">
        <f t="shared" si="190"/>
        <v>600</v>
      </c>
      <c r="D604" s="9">
        <v>50</v>
      </c>
      <c r="E604" s="13">
        <f t="shared" si="188"/>
        <v>2692335.6823242395</v>
      </c>
      <c r="F604" s="14">
        <f t="shared" si="173"/>
        <v>225436382.76901931</v>
      </c>
      <c r="G604" s="15">
        <f t="shared" si="174"/>
        <v>1.1278339543318929</v>
      </c>
      <c r="H604" s="13">
        <f t="shared" si="175"/>
        <v>2975231.563828825</v>
      </c>
      <c r="I604" s="13">
        <f t="shared" si="176"/>
        <v>242652328.45080373</v>
      </c>
      <c r="J604" s="15">
        <f t="shared" si="177"/>
        <v>-0.12783395433189293</v>
      </c>
      <c r="K604" s="13">
        <f t="shared" si="178"/>
        <v>-25552009.805125475</v>
      </c>
      <c r="L604" s="13">
        <f t="shared" si="179"/>
        <v>-2113731954.5329416</v>
      </c>
      <c r="M604" s="15">
        <f t="shared" si="180"/>
        <v>-0.12783395433189301</v>
      </c>
      <c r="N604" s="13">
        <f t="shared" si="181"/>
        <v>3732605.1164514511</v>
      </c>
      <c r="O604" s="13">
        <f t="shared" si="182"/>
        <v>268204338.25592935</v>
      </c>
      <c r="P604" s="15">
        <f t="shared" si="183"/>
        <v>0.57297758272571453</v>
      </c>
      <c r="Q604" s="7">
        <f t="shared" si="184"/>
        <v>468088711.21982318</v>
      </c>
      <c r="R604" s="7">
        <f t="shared" si="185"/>
        <v>199884372.96389383</v>
      </c>
      <c r="S604" s="13">
        <f>IF('BANCO DE DADOS'!$AD$32="Sim",R604,Q604)</f>
        <v>199884372.96389383</v>
      </c>
      <c r="T604" s="9">
        <f t="shared" si="186"/>
        <v>600</v>
      </c>
      <c r="U604" s="17">
        <f t="shared" ca="1" si="189"/>
        <v>63555</v>
      </c>
    </row>
  </sheetData>
  <dataValidations count="3">
    <dataValidation type="list" allowBlank="1" showInputMessage="1" showErrorMessage="1" sqref="AL11 AL13" xr:uid="{00000000-0002-0000-0400-000003000000}">
      <formula1>$D$53:$E$53</formula1>
    </dataValidation>
    <dataValidation type="list" allowBlank="1" showInputMessage="1" showErrorMessage="1" sqref="AL2" xr:uid="{00000000-0002-0000-0400-000000000000}">
      <formula1>$F$53:$G$53</formula1>
    </dataValidation>
    <dataValidation type="list" allowBlank="1" showErrorMessage="1" prompt="_x000a_" sqref="AM2 AP19 AP24 AP29" xr:uid="{00000000-0002-0000-0400-000001000000}">
      <formula1>"Sim,Não"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3" name="Check Box 4">
              <controlPr defaultSize="0" autoFill="0" autoLine="0" autoPict="0">
                <anchor moveWithCells="1">
                  <from>
                    <xdr:col>46</xdr:col>
                    <xdr:colOff>152400</xdr:colOff>
                    <xdr:row>25</xdr:row>
                    <xdr:rowOff>133350</xdr:rowOff>
                  </from>
                  <to>
                    <xdr:col>46</xdr:col>
                    <xdr:colOff>469900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4" name="Check Box 5">
              <controlPr defaultSize="0" autoFill="0" autoLine="0" autoPict="0">
                <anchor moveWithCells="1">
                  <from>
                    <xdr:col>46</xdr:col>
                    <xdr:colOff>152400</xdr:colOff>
                    <xdr:row>29</xdr:row>
                    <xdr:rowOff>146050</xdr:rowOff>
                  </from>
                  <to>
                    <xdr:col>46</xdr:col>
                    <xdr:colOff>469900</xdr:colOff>
                    <xdr:row>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5" name="Check Box 6">
              <controlPr defaultSize="0" autoFill="0" autoLine="0" autoPict="0">
                <anchor moveWithCells="1">
                  <from>
                    <xdr:col>46</xdr:col>
                    <xdr:colOff>152400</xdr:colOff>
                    <xdr:row>33</xdr:row>
                    <xdr:rowOff>152400</xdr:rowOff>
                  </from>
                  <to>
                    <xdr:col>46</xdr:col>
                    <xdr:colOff>469900</xdr:colOff>
                    <xdr:row>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6" name="Check Box 7">
              <controlPr defaultSize="0" autoFill="0" autoLine="0" autoPict="0">
                <anchor moveWithCells="1">
                  <from>
                    <xdr:col>46</xdr:col>
                    <xdr:colOff>152400</xdr:colOff>
                    <xdr:row>36</xdr:row>
                    <xdr:rowOff>107950</xdr:rowOff>
                  </from>
                  <to>
                    <xdr:col>46</xdr:col>
                    <xdr:colOff>469900</xdr:colOff>
                    <xdr:row>38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7" name="Check Box 8">
              <controlPr defaultSize="0" autoFill="0" autoLine="0" autoPict="0">
                <anchor moveWithCells="1">
                  <from>
                    <xdr:col>46</xdr:col>
                    <xdr:colOff>152400</xdr:colOff>
                    <xdr:row>40</xdr:row>
                    <xdr:rowOff>114300</xdr:rowOff>
                  </from>
                  <to>
                    <xdr:col>46</xdr:col>
                    <xdr:colOff>469900</xdr:colOff>
                    <xdr:row>42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">
    <tabColor theme="0" tint="-4.9989318521683403E-2"/>
  </sheetPr>
  <dimension ref="B2:K46"/>
  <sheetViews>
    <sheetView showGridLines="0" workbookViewId="0">
      <selection activeCell="E22" sqref="E22"/>
    </sheetView>
  </sheetViews>
  <sheetFormatPr defaultColWidth="8.85546875" defaultRowHeight="14.45"/>
  <cols>
    <col min="1" max="1" width="5.85546875" customWidth="1"/>
    <col min="2" max="2" width="17.42578125" customWidth="1"/>
    <col min="10" max="10" width="31" customWidth="1"/>
  </cols>
  <sheetData>
    <row r="2" spans="2:11" ht="18.600000000000001">
      <c r="B2" s="1" t="s">
        <v>119</v>
      </c>
      <c r="D2" s="132" t="s">
        <v>120</v>
      </c>
    </row>
    <row r="4" spans="2:11">
      <c r="B4" s="3" t="s">
        <v>121</v>
      </c>
      <c r="C4" s="2"/>
      <c r="D4" s="2"/>
      <c r="I4" s="3" t="s">
        <v>122</v>
      </c>
    </row>
    <row r="5" spans="2:11">
      <c r="B5" s="2" t="s">
        <v>123</v>
      </c>
      <c r="C5" s="21" t="s">
        <v>124</v>
      </c>
      <c r="I5" s="32" t="b">
        <v>0</v>
      </c>
      <c r="J5" s="32" t="str">
        <f>'BANCO DE DADOS'!AC26</f>
        <v>Primeiro Aporte</v>
      </c>
      <c r="K5" s="32" t="s">
        <v>125</v>
      </c>
    </row>
    <row r="6" spans="2:11">
      <c r="B6" s="2" t="s">
        <v>126</v>
      </c>
      <c r="C6" s="21" t="s">
        <v>127</v>
      </c>
      <c r="I6" s="32" t="b">
        <v>0</v>
      </c>
      <c r="J6" s="32" t="str">
        <f>'BANCO DE DADOS'!AC27</f>
        <v>Aportes (mensal)</v>
      </c>
      <c r="K6" s="32" t="s">
        <v>128</v>
      </c>
    </row>
    <row r="7" spans="2:11">
      <c r="B7" s="2" t="s">
        <v>129</v>
      </c>
      <c r="C7" s="21" t="s">
        <v>130</v>
      </c>
      <c r="I7" s="32" t="b">
        <v>0</v>
      </c>
      <c r="J7" s="32" t="str">
        <f>'BANCO DE DADOS'!AC28</f>
        <v>Retorno Nominal Esperado (ao ano)</v>
      </c>
      <c r="K7" s="32" t="s">
        <v>131</v>
      </c>
    </row>
    <row r="8" spans="2:11">
      <c r="B8" s="2" t="s">
        <v>132</v>
      </c>
      <c r="C8" s="21" t="s">
        <v>133</v>
      </c>
      <c r="I8" s="32" t="b">
        <v>0</v>
      </c>
      <c r="J8" s="32" t="str">
        <f>'BANCO DE DADOS'!AC29</f>
        <v>Período de Aplicação (em anos)</v>
      </c>
      <c r="K8" s="32" t="s">
        <v>134</v>
      </c>
    </row>
    <row r="9" spans="2:11">
      <c r="B9" s="2" t="s">
        <v>135</v>
      </c>
      <c r="C9" s="21" t="s">
        <v>136</v>
      </c>
      <c r="I9" s="33" t="b">
        <v>0</v>
      </c>
      <c r="J9" s="33" t="str">
        <f>'BANCO DE DADOS'!AC30</f>
        <v>Inflação</v>
      </c>
      <c r="K9" s="33" t="s">
        <v>137</v>
      </c>
    </row>
    <row r="10" spans="2:11">
      <c r="B10" s="2" t="s">
        <v>138</v>
      </c>
      <c r="C10" s="21" t="s">
        <v>139</v>
      </c>
      <c r="I10" s="32" t="b">
        <v>1</v>
      </c>
      <c r="J10" s="32" t="str">
        <f>'BANCO DE DADOS'!AC31</f>
        <v>Começar planejamento</v>
      </c>
      <c r="K10" s="32" t="s">
        <v>140</v>
      </c>
    </row>
    <row r="11" spans="2:11">
      <c r="B11" s="2" t="s">
        <v>141</v>
      </c>
      <c r="C11" s="21" t="s">
        <v>142</v>
      </c>
      <c r="I11" s="32" t="b">
        <v>1</v>
      </c>
      <c r="J11" s="32" t="str">
        <f>'BANCO DE DADOS'!AC32</f>
        <v>Corrigir Patrimônio pela inflação?</v>
      </c>
      <c r="K11" s="32" t="s">
        <v>143</v>
      </c>
    </row>
    <row r="12" spans="2:11">
      <c r="B12" s="2" t="s">
        <v>144</v>
      </c>
      <c r="C12" s="21" t="s">
        <v>145</v>
      </c>
      <c r="I12" s="32" t="b">
        <v>0</v>
      </c>
      <c r="J12" s="32" t="str">
        <f>'BANCO DE DADOS'!AC33</f>
        <v>Corrigir Aportes pela inflação?</v>
      </c>
      <c r="K12" s="32" t="s">
        <v>146</v>
      </c>
    </row>
    <row r="13" spans="2:11">
      <c r="B13" s="2" t="s">
        <v>147</v>
      </c>
      <c r="C13" s="21" t="s">
        <v>148</v>
      </c>
      <c r="I13" s="32" t="b">
        <v>0</v>
      </c>
      <c r="J13" s="32" t="str">
        <f>'BANCO DE DADOS'!AC35</f>
        <v>Crescimento Salário</v>
      </c>
      <c r="K13" s="32" t="s">
        <v>149</v>
      </c>
    </row>
    <row r="14" spans="2:11">
      <c r="I14" s="32" t="b">
        <v>0</v>
      </c>
      <c r="J14" s="32" t="str">
        <f>'BANCO DE DADOS'!AC36</f>
        <v>Incluir Imposto de Renda?</v>
      </c>
      <c r="K14" s="32" t="s">
        <v>150</v>
      </c>
    </row>
    <row r="15" spans="2:11">
      <c r="B15" s="3" t="s">
        <v>151</v>
      </c>
      <c r="C15" s="2"/>
    </row>
    <row r="16" spans="2:11">
      <c r="B16" s="2" t="s">
        <v>123</v>
      </c>
      <c r="C16" s="21" t="s">
        <v>152</v>
      </c>
    </row>
    <row r="17" spans="2:3">
      <c r="B17" s="2" t="s">
        <v>126</v>
      </c>
      <c r="C17" s="21" t="s">
        <v>153</v>
      </c>
    </row>
    <row r="18" spans="2:3">
      <c r="B18" s="2" t="s">
        <v>129</v>
      </c>
      <c r="C18" s="21" t="s">
        <v>154</v>
      </c>
    </row>
    <row r="19" spans="2:3">
      <c r="B19" s="2" t="s">
        <v>132</v>
      </c>
      <c r="C19" s="21" t="s">
        <v>155</v>
      </c>
    </row>
    <row r="20" spans="2:3">
      <c r="B20" s="2" t="s">
        <v>135</v>
      </c>
      <c r="C20" s="21" t="s">
        <v>156</v>
      </c>
    </row>
    <row r="21" spans="2:3">
      <c r="B21" s="2" t="s">
        <v>138</v>
      </c>
      <c r="C21" s="21" t="s">
        <v>157</v>
      </c>
    </row>
    <row r="22" spans="2:3">
      <c r="B22" s="2" t="s">
        <v>141</v>
      </c>
      <c r="C22" s="21" t="s">
        <v>158</v>
      </c>
    </row>
    <row r="23" spans="2:3">
      <c r="B23" s="2" t="s">
        <v>144</v>
      </c>
      <c r="C23" s="21" t="s">
        <v>159</v>
      </c>
    </row>
    <row r="24" spans="2:3">
      <c r="B24" s="2" t="s">
        <v>147</v>
      </c>
      <c r="C24" s="21" t="s">
        <v>160</v>
      </c>
    </row>
    <row r="26" spans="2:3">
      <c r="B26" s="3" t="s">
        <v>161</v>
      </c>
    </row>
    <row r="27" spans="2:3">
      <c r="B27" s="2" t="e">
        <f ca="1">MID(CELL("filename",'BANCO DE DADOS'!A1),FIND("[",CELL("filename",'BANCO DE DADOS'!A1))+1,FIND("]", CELL("filename",'BANCO DE DADOS'!A1))-FIND("[",CELL("filename",'BANCO DE DADOS'!A1))-1)</f>
        <v>#VALUE!</v>
      </c>
    </row>
    <row r="28" spans="2:3">
      <c r="B28" s="2" t="s">
        <v>162</v>
      </c>
    </row>
    <row r="30" spans="2:3">
      <c r="B30" s="3" t="s">
        <v>163</v>
      </c>
    </row>
    <row r="31" spans="2:3">
      <c r="B31" s="2" t="s">
        <v>27</v>
      </c>
      <c r="C31" s="2" t="s">
        <v>164</v>
      </c>
    </row>
    <row r="32" spans="2:3">
      <c r="B32" s="2" t="s">
        <v>165</v>
      </c>
      <c r="C32" s="2" t="s">
        <v>166</v>
      </c>
    </row>
    <row r="33" spans="2:3">
      <c r="B33" s="2" t="s">
        <v>167</v>
      </c>
      <c r="C33" s="2" t="s">
        <v>168</v>
      </c>
    </row>
    <row r="34" spans="2:3">
      <c r="B34" s="2" t="s">
        <v>132</v>
      </c>
      <c r="C34" s="2" t="s">
        <v>169</v>
      </c>
    </row>
    <row r="35" spans="2:3">
      <c r="B35" s="2" t="s">
        <v>138</v>
      </c>
      <c r="C35" s="2" t="s">
        <v>170</v>
      </c>
    </row>
    <row r="36" spans="2:3">
      <c r="B36" s="2" t="s">
        <v>144</v>
      </c>
      <c r="C36" s="2" t="s">
        <v>171</v>
      </c>
    </row>
    <row r="37" spans="2:3">
      <c r="B37" s="2" t="s">
        <v>129</v>
      </c>
      <c r="C37" s="2" t="s">
        <v>172</v>
      </c>
    </row>
    <row r="38" spans="2:3">
      <c r="B38" s="2" t="s">
        <v>64</v>
      </c>
      <c r="C38" s="2" t="s">
        <v>173</v>
      </c>
    </row>
    <row r="39" spans="2:3">
      <c r="B39" s="2" t="s">
        <v>174</v>
      </c>
      <c r="C39" s="2" t="s">
        <v>175</v>
      </c>
    </row>
    <row r="40" spans="2:3">
      <c r="B40" s="2" t="s">
        <v>135</v>
      </c>
      <c r="C40" s="2" t="s">
        <v>176</v>
      </c>
    </row>
    <row r="41" spans="2:3">
      <c r="B41" s="2" t="s">
        <v>141</v>
      </c>
      <c r="C41" s="2" t="s">
        <v>177</v>
      </c>
    </row>
    <row r="42" spans="2:3">
      <c r="B42" s="2" t="s">
        <v>147</v>
      </c>
      <c r="C42" s="2" t="s">
        <v>178</v>
      </c>
    </row>
    <row r="43" spans="2:3">
      <c r="B43" s="2" t="s">
        <v>179</v>
      </c>
      <c r="C43" s="2" t="s">
        <v>180</v>
      </c>
    </row>
    <row r="44" spans="2:3">
      <c r="B44" s="2" t="s">
        <v>181</v>
      </c>
      <c r="C44" s="2" t="s">
        <v>182</v>
      </c>
    </row>
    <row r="45" spans="2:3">
      <c r="B45" s="2" t="s">
        <v>126</v>
      </c>
      <c r="C45" s="2" t="s">
        <v>183</v>
      </c>
    </row>
    <row r="46" spans="2:3">
      <c r="B46" s="2" t="s">
        <v>123</v>
      </c>
      <c r="C46" s="2" t="s">
        <v>184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2010-09-11T20:35:04Z</dcterms:created>
  <dcterms:modified xsi:type="dcterms:W3CDTF">2024-01-19T17:05:35Z</dcterms:modified>
  <cp:category/>
  <cp:contentStatus/>
</cp:coreProperties>
</file>